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230"/>
  </bookViews>
  <sheets>
    <sheet name="ANALIZA AUG 2016 VS AUG 2015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115" i="1" l="1"/>
  <c r="F114" i="1"/>
  <c r="D114" i="1"/>
  <c r="I113" i="1"/>
  <c r="I111" i="1" s="1"/>
  <c r="G113" i="1"/>
  <c r="D113" i="1"/>
  <c r="D112" i="1"/>
  <c r="E111" i="1"/>
  <c r="C111" i="1"/>
  <c r="H110" i="1"/>
  <c r="F110" i="1"/>
  <c r="D110" i="1"/>
  <c r="H109" i="1"/>
  <c r="F109" i="1"/>
  <c r="D109" i="1"/>
  <c r="I108" i="1"/>
  <c r="G108" i="1"/>
  <c r="I107" i="1"/>
  <c r="G107" i="1"/>
  <c r="E106" i="1"/>
  <c r="C106" i="1"/>
  <c r="G105" i="1"/>
  <c r="D105" i="1"/>
  <c r="I104" i="1"/>
  <c r="G104" i="1"/>
  <c r="I103" i="1"/>
  <c r="G103" i="1"/>
  <c r="C103" i="1"/>
  <c r="D103" i="1" s="1"/>
  <c r="H102" i="1"/>
  <c r="F102" i="1"/>
  <c r="H101" i="1"/>
  <c r="F101" i="1"/>
  <c r="D101" i="1"/>
  <c r="H100" i="1"/>
  <c r="F100" i="1"/>
  <c r="D100" i="1"/>
  <c r="H99" i="1"/>
  <c r="F99" i="1"/>
  <c r="I98" i="1"/>
  <c r="G98" i="1"/>
  <c r="E98" i="1"/>
  <c r="C98" i="1"/>
  <c r="F97" i="1"/>
  <c r="D97" i="1"/>
  <c r="I96" i="1"/>
  <c r="G96" i="1"/>
  <c r="F96" i="1"/>
  <c r="I95" i="1"/>
  <c r="G95" i="1"/>
  <c r="F95" i="1" s="1"/>
  <c r="I94" i="1"/>
  <c r="G94" i="1"/>
  <c r="E94" i="1"/>
  <c r="C94" i="1"/>
  <c r="I93" i="1"/>
  <c r="I90" i="1" s="1"/>
  <c r="G93" i="1"/>
  <c r="G90" i="1" s="1"/>
  <c r="F93" i="1"/>
  <c r="H92" i="1"/>
  <c r="F92" i="1"/>
  <c r="D92" i="1"/>
  <c r="D91" i="1"/>
  <c r="E90" i="1"/>
  <c r="C90" i="1"/>
  <c r="D90" i="1" s="1"/>
  <c r="H89" i="1"/>
  <c r="F89" i="1"/>
  <c r="D89" i="1"/>
  <c r="F88" i="1"/>
  <c r="D88" i="1"/>
  <c r="I87" i="1"/>
  <c r="G87" i="1"/>
  <c r="E87" i="1"/>
  <c r="F87" i="1" s="1"/>
  <c r="C87" i="1"/>
  <c r="D86" i="1"/>
  <c r="I85" i="1"/>
  <c r="G85" i="1"/>
  <c r="E85" i="1"/>
  <c r="C85" i="1"/>
  <c r="H84" i="1"/>
  <c r="I83" i="1"/>
  <c r="G83" i="1"/>
  <c r="I82" i="1"/>
  <c r="G82" i="1"/>
  <c r="I81" i="1"/>
  <c r="G81" i="1"/>
  <c r="H81" i="1" s="1"/>
  <c r="E81" i="1"/>
  <c r="C81" i="1"/>
  <c r="I80" i="1"/>
  <c r="G80" i="1"/>
  <c r="H80" i="1" s="1"/>
  <c r="I79" i="1"/>
  <c r="G79" i="1"/>
  <c r="F79" i="1" s="1"/>
  <c r="I78" i="1"/>
  <c r="G78" i="1"/>
  <c r="H78" i="1" s="1"/>
  <c r="H77" i="1"/>
  <c r="F77" i="1"/>
  <c r="I76" i="1"/>
  <c r="G76" i="1"/>
  <c r="E76" i="1"/>
  <c r="C76" i="1"/>
  <c r="H75" i="1"/>
  <c r="F75" i="1"/>
  <c r="H74" i="1"/>
  <c r="F74" i="1"/>
  <c r="D74" i="1"/>
  <c r="I73" i="1"/>
  <c r="G73" i="1"/>
  <c r="D73" i="1"/>
  <c r="I72" i="1"/>
  <c r="G72" i="1"/>
  <c r="D72" i="1"/>
  <c r="I71" i="1"/>
  <c r="G71" i="1"/>
  <c r="H71" i="1" s="1"/>
  <c r="E71" i="1"/>
  <c r="C71" i="1"/>
  <c r="I70" i="1"/>
  <c r="H70" i="1"/>
  <c r="G70" i="1"/>
  <c r="F70" i="1"/>
  <c r="E70" i="1"/>
  <c r="D70" i="1"/>
  <c r="C70" i="1"/>
  <c r="I65" i="1"/>
  <c r="I61" i="1" s="1"/>
  <c r="H64" i="1"/>
  <c r="H63" i="1"/>
  <c r="F63" i="1"/>
  <c r="D63" i="1"/>
  <c r="H62" i="1"/>
  <c r="F62" i="1"/>
  <c r="D62" i="1"/>
  <c r="G61" i="1"/>
  <c r="E61" i="1"/>
  <c r="C61" i="1"/>
  <c r="D61" i="1" s="1"/>
  <c r="I60" i="1"/>
  <c r="I56" i="1" s="1"/>
  <c r="G60" i="1"/>
  <c r="H59" i="1"/>
  <c r="F59" i="1"/>
  <c r="D59" i="1"/>
  <c r="H58" i="1"/>
  <c r="F58" i="1"/>
  <c r="D58" i="1"/>
  <c r="H57" i="1"/>
  <c r="F57" i="1"/>
  <c r="D57" i="1"/>
  <c r="G56" i="1"/>
  <c r="E56" i="1"/>
  <c r="C56" i="1"/>
  <c r="I55" i="1"/>
  <c r="H54" i="1"/>
  <c r="F54" i="1"/>
  <c r="D54" i="1"/>
  <c r="I53" i="1"/>
  <c r="G53" i="1"/>
  <c r="E53" i="1"/>
  <c r="D53" i="1" s="1"/>
  <c r="C53" i="1"/>
  <c r="I52" i="1"/>
  <c r="H52" i="1" s="1"/>
  <c r="G52" i="1"/>
  <c r="H51" i="1"/>
  <c r="F51" i="1"/>
  <c r="D51" i="1"/>
  <c r="H50" i="1"/>
  <c r="H49" i="1"/>
  <c r="F49" i="1"/>
  <c r="D49" i="1"/>
  <c r="G48" i="1"/>
  <c r="E48" i="1"/>
  <c r="C48" i="1"/>
  <c r="H45" i="1"/>
  <c r="F45" i="1"/>
  <c r="D45" i="1"/>
  <c r="H42" i="1"/>
  <c r="H41" i="1"/>
  <c r="F41" i="1"/>
  <c r="D41" i="1"/>
  <c r="I40" i="1"/>
  <c r="G40" i="1"/>
  <c r="E40" i="1"/>
  <c r="D40" i="1" s="1"/>
  <c r="C40" i="1"/>
  <c r="G39" i="1"/>
  <c r="H38" i="1"/>
  <c r="F38" i="1"/>
  <c r="D38" i="1"/>
  <c r="F37" i="1"/>
  <c r="D37" i="1"/>
  <c r="H36" i="1"/>
  <c r="F36" i="1"/>
  <c r="D36" i="1"/>
  <c r="H35" i="1"/>
  <c r="F35" i="1"/>
  <c r="D35" i="1"/>
  <c r="I33" i="1"/>
  <c r="G33" i="1"/>
  <c r="H33" i="1" s="1"/>
  <c r="E33" i="1"/>
  <c r="C33" i="1"/>
  <c r="H31" i="1"/>
  <c r="F31" i="1"/>
  <c r="D31" i="1"/>
  <c r="F30" i="1"/>
  <c r="D30" i="1"/>
  <c r="B30" i="1"/>
  <c r="A30" i="1"/>
  <c r="H29" i="1"/>
  <c r="F29" i="1"/>
  <c r="D29" i="1"/>
  <c r="I28" i="1"/>
  <c r="H28" i="1" s="1"/>
  <c r="G28" i="1"/>
  <c r="E28" i="1"/>
  <c r="C28" i="1"/>
  <c r="D28" i="1" s="1"/>
  <c r="G27" i="1"/>
  <c r="C27" i="1"/>
  <c r="C21" i="1" s="1"/>
  <c r="H25" i="1"/>
  <c r="F25" i="1"/>
  <c r="D25" i="1"/>
  <c r="H24" i="1"/>
  <c r="F24" i="1"/>
  <c r="H23" i="1"/>
  <c r="F23" i="1"/>
  <c r="D23" i="1"/>
  <c r="H22" i="1"/>
  <c r="F22" i="1"/>
  <c r="D22" i="1"/>
  <c r="I21" i="1"/>
  <c r="G21" i="1"/>
  <c r="H21" i="1" s="1"/>
  <c r="E21" i="1"/>
  <c r="H19" i="1"/>
  <c r="F19" i="1"/>
  <c r="D19" i="1"/>
  <c r="H18" i="1"/>
  <c r="F18" i="1"/>
  <c r="D18" i="1"/>
  <c r="I17" i="1"/>
  <c r="G17" i="1"/>
  <c r="H17" i="1" s="1"/>
  <c r="E17" i="1"/>
  <c r="C17" i="1"/>
  <c r="H16" i="1"/>
  <c r="F16" i="1"/>
  <c r="D16" i="1"/>
  <c r="H15" i="1"/>
  <c r="F15" i="1"/>
  <c r="I14" i="1"/>
  <c r="G14" i="1"/>
  <c r="E14" i="1"/>
  <c r="C14" i="1"/>
  <c r="D12" i="1"/>
  <c r="H11" i="1"/>
  <c r="F11" i="1"/>
  <c r="D11" i="1"/>
  <c r="I10" i="1"/>
  <c r="G10" i="1"/>
  <c r="E10" i="1"/>
  <c r="C10" i="1"/>
  <c r="I9" i="1"/>
  <c r="I5" i="1" s="1"/>
  <c r="G9" i="1"/>
  <c r="H7" i="1"/>
  <c r="F7" i="1"/>
  <c r="D7" i="1"/>
  <c r="H6" i="1"/>
  <c r="F6" i="1"/>
  <c r="D6" i="1"/>
  <c r="G5" i="1"/>
  <c r="F5" i="1" s="1"/>
  <c r="E5" i="1"/>
  <c r="C5" i="1"/>
  <c r="F40" i="1" l="1"/>
  <c r="H53" i="1"/>
  <c r="H83" i="1"/>
  <c r="D10" i="1"/>
  <c r="F14" i="1"/>
  <c r="D21" i="1"/>
  <c r="H40" i="1"/>
  <c r="I48" i="1"/>
  <c r="H48" i="1" s="1"/>
  <c r="H90" i="1"/>
  <c r="I106" i="1"/>
  <c r="H9" i="1"/>
  <c r="H61" i="1"/>
  <c r="F76" i="1"/>
  <c r="D85" i="1"/>
  <c r="F98" i="1"/>
  <c r="D5" i="1"/>
  <c r="D27" i="1"/>
  <c r="D111" i="1"/>
  <c r="H14" i="1"/>
  <c r="D17" i="1"/>
  <c r="D33" i="1"/>
  <c r="D48" i="1"/>
  <c r="D56" i="1"/>
  <c r="H60" i="1"/>
  <c r="C116" i="1"/>
  <c r="H87" i="1"/>
  <c r="F94" i="1"/>
  <c r="H98" i="1"/>
  <c r="D106" i="1"/>
  <c r="G106" i="1"/>
  <c r="H106" i="1" s="1"/>
  <c r="C66" i="1"/>
  <c r="C118" i="1" s="1"/>
  <c r="H10" i="1"/>
  <c r="G66" i="1"/>
  <c r="H82" i="1"/>
  <c r="D87" i="1"/>
  <c r="H93" i="1"/>
  <c r="H5" i="1"/>
  <c r="I66" i="1"/>
  <c r="I116" i="1"/>
  <c r="F10" i="1"/>
  <c r="H27" i="1"/>
  <c r="F48" i="1"/>
  <c r="H56" i="1"/>
  <c r="D71" i="1"/>
  <c r="H79" i="1"/>
  <c r="F111" i="1"/>
  <c r="E116" i="1"/>
  <c r="D116" i="1" s="1"/>
  <c r="D14" i="1"/>
  <c r="F17" i="1"/>
  <c r="F21" i="1"/>
  <c r="F33" i="1"/>
  <c r="F56" i="1"/>
  <c r="E66" i="1"/>
  <c r="F66" i="1" s="1"/>
  <c r="F71" i="1"/>
  <c r="H76" i="1"/>
  <c r="F78" i="1"/>
  <c r="F80" i="1"/>
  <c r="F90" i="1"/>
  <c r="D94" i="1"/>
  <c r="D98" i="1"/>
  <c r="F113" i="1"/>
  <c r="F28" i="1"/>
  <c r="F53" i="1"/>
  <c r="F61" i="1"/>
  <c r="F106" i="1" l="1"/>
  <c r="G116" i="1"/>
  <c r="H116" i="1" s="1"/>
  <c r="E118" i="1"/>
  <c r="D118" i="1" s="1"/>
  <c r="D66" i="1"/>
  <c r="I118" i="1"/>
  <c r="H66" i="1"/>
  <c r="G118" i="1" l="1"/>
  <c r="H118" i="1" s="1"/>
  <c r="F116" i="1"/>
  <c r="F118" i="1"/>
</calcChain>
</file>

<file path=xl/sharedStrings.xml><?xml version="1.0" encoding="utf-8"?>
<sst xmlns="http://schemas.openxmlformats.org/spreadsheetml/2006/main" count="116" uniqueCount="49">
  <si>
    <t>DECEMBRIE 2018 VS DECEMBRIE 2015</t>
  </si>
  <si>
    <t>Cheltuieli sectiunea functionare</t>
  </si>
  <si>
    <t>Cod</t>
  </si>
  <si>
    <t>2016/2015</t>
  </si>
  <si>
    <t>2017/2016</t>
  </si>
  <si>
    <t>2018/2017</t>
  </si>
  <si>
    <t>Autoritati publice si actiuni</t>
  </si>
  <si>
    <t>TITLUL I - CHELTUIELI DE PERSONAL</t>
  </si>
  <si>
    <t>TITLUL II - BUNURI SI SERVICII</t>
  </si>
  <si>
    <t>TITLUL VII - ALTE TRANSFERURI</t>
  </si>
  <si>
    <t>TITLUL XIX - PLATI EFECTUATE IN AVANS</t>
  </si>
  <si>
    <t>Alte servicii publice generale</t>
  </si>
  <si>
    <t>TITLUL V - FONDUL DE REZERVA</t>
  </si>
  <si>
    <t>Tranzactii privind datoria publica</t>
  </si>
  <si>
    <t>TITLUL III DOBANZI</t>
  </si>
  <si>
    <t>Ordine publica si siguranta nationala</t>
  </si>
  <si>
    <t>Invatamant</t>
  </si>
  <si>
    <t>TITLUL IX - ASISTENTA SOCIALA</t>
  </si>
  <si>
    <t>TITLUL XI - ALTE CHELTUIELI</t>
  </si>
  <si>
    <t>TITLUL VI - TRANSFERURI INTRE UNITATI</t>
  </si>
  <si>
    <t>Sanatate</t>
  </si>
  <si>
    <t>Cultura, recreere si religie</t>
  </si>
  <si>
    <t>TITLUL XI ALTE CHELTUIELI</t>
  </si>
  <si>
    <t>Asigurari si asistenta sociala</t>
  </si>
  <si>
    <t>TILUL IV SUBVENTII</t>
  </si>
  <si>
    <t>TILUL IX ASISTENTA SOCIALA</t>
  </si>
  <si>
    <t>TITLUL X ALTE CHELTUIELI</t>
  </si>
  <si>
    <t>TITLUL XVII RAMBURSARE DE CREDITE</t>
  </si>
  <si>
    <t>Locuinte, servicii si dezvoltare</t>
  </si>
  <si>
    <t>TITLUL II BUNURI SI SERVICII</t>
  </si>
  <si>
    <t>TITLUL VII ALTE TRANSFERURI</t>
  </si>
  <si>
    <t>TITLUL XVIII - PLATI EFECTUATE</t>
  </si>
  <si>
    <t>Protectia mediului</t>
  </si>
  <si>
    <t>TITLUL XIX PLATI EFECTUATE IN AVANS</t>
  </si>
  <si>
    <t>Transporturi</t>
  </si>
  <si>
    <t>Alte actiuni economice</t>
  </si>
  <si>
    <t>Total Sectiune functionare</t>
  </si>
  <si>
    <t>Cheltuieli sectiunea devoltare</t>
  </si>
  <si>
    <t>Plati</t>
  </si>
  <si>
    <t>TITLUL XII ACTIVE NEFINANCIARE</t>
  </si>
  <si>
    <t>TITLUL XII - ACTIVE NEFINANCIARE</t>
  </si>
  <si>
    <t>Titlul XIX - PLATI IN AVANS</t>
  </si>
  <si>
    <t>TITLUL VIII PROIECTE CU FINANTARE EUROPEANA</t>
  </si>
  <si>
    <t>TITLUL XII ACTIVE FINANCIARE</t>
  </si>
  <si>
    <t>TITLUL IV SUBVENTII</t>
  </si>
  <si>
    <t>TITLUL XIV ACTIVE FINANCIARE</t>
  </si>
  <si>
    <t>TITLUL XVII RAMBURSARI DE CREDITE</t>
  </si>
  <si>
    <t>Total sectiune dezvoltare</t>
  </si>
  <si>
    <t>Total cheltuieli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</si>
</sst>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Fill="1"/>
    <xf numFmtId="0" fontId="0" fillId="2" borderId="0" xfId="0" applyFill="1"/>
    <xf numFmtId="43" fontId="0" fillId="2" borderId="0" xfId="1" applyFont="1" applyFill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17" fontId="2" fillId="2" borderId="0" xfId="0" applyNumberFormat="1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/>
    <xf numFmtId="0" fontId="0" fillId="3" borderId="0" xfId="0" applyFill="1" applyAlignment="1">
      <alignment horizontal="left"/>
    </xf>
    <xf numFmtId="43" fontId="2" fillId="2" borderId="0" xfId="0" applyNumberFormat="1" applyFont="1" applyFill="1"/>
    <xf numFmtId="9" fontId="2" fillId="2" borderId="0" xfId="2" applyFont="1" applyFill="1"/>
    <xf numFmtId="0" fontId="0" fillId="0" borderId="0" xfId="0" applyAlignment="1">
      <alignment horizontal="left"/>
    </xf>
    <xf numFmtId="9" fontId="0" fillId="2" borderId="0" xfId="2" applyFont="1" applyFill="1"/>
    <xf numFmtId="43" fontId="0" fillId="2" borderId="0" xfId="0" applyNumberFormat="1" applyFill="1"/>
    <xf numFmtId="0" fontId="0" fillId="2" borderId="0" xfId="0" applyFill="1" applyAlignment="1">
      <alignment horizontal="left"/>
    </xf>
    <xf numFmtId="43" fontId="0" fillId="2" borderId="0" xfId="0" applyNumberFormat="1" applyFont="1" applyFill="1"/>
    <xf numFmtId="43" fontId="3" fillId="2" borderId="0" xfId="0" applyNumberFormat="1" applyFont="1" applyFill="1"/>
    <xf numFmtId="9" fontId="3" fillId="2" borderId="0" xfId="2" applyFont="1" applyFill="1"/>
    <xf numFmtId="43" fontId="2" fillId="2" borderId="0" xfId="1" applyFont="1" applyFill="1"/>
    <xf numFmtId="43" fontId="1" fillId="2" borderId="0" xfId="1" applyFont="1" applyFill="1"/>
    <xf numFmtId="9" fontId="1" fillId="2" borderId="0" xfId="2" applyFont="1" applyFill="1"/>
    <xf numFmtId="0" fontId="0" fillId="3" borderId="0" xfId="0" applyFill="1"/>
    <xf numFmtId="164" fontId="2" fillId="2" borderId="0" xfId="0" applyNumberFormat="1" applyFont="1" applyFill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2" fillId="2" borderId="0" xfId="0" applyFont="1" applyFill="1"/>
    <xf numFmtId="165" fontId="2" fillId="2" borderId="0" xfId="0" applyNumberFormat="1" applyFont="1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structura cheltuieli</a:t>
            </a:r>
            <a:r>
              <a:rPr lang="en-US" sz="1400" baseline="0"/>
              <a:t> curente la dec 2017</a:t>
            </a:r>
            <a:endParaRPr lang="en-US" sz="14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'ANALIZA AUG 2016 VS AUG 2015'!#REF!</c:f>
            </c:strRef>
          </c:cat>
          <c:val>
            <c:numRef>
              <c:f>'ANALIZA AUG 2016 VS AUG 2015'!#REF!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96</xdr:row>
      <xdr:rowOff>80962</xdr:rowOff>
    </xdr:from>
    <xdr:to>
      <xdr:col>9</xdr:col>
      <xdr:colOff>38100</xdr:colOff>
      <xdr:row>115</xdr:row>
      <xdr:rowOff>157162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heltuieli%20dec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nuarie 2014"/>
      <sheetName val="ianuarie 2015"/>
      <sheetName val="ANALIZA ian 2015 vs 2014"/>
      <sheetName val="februarie 2014"/>
      <sheetName val="februarie 2015"/>
      <sheetName val="ANALIZA feb 2014 VS feb 2015"/>
      <sheetName val="martie 2014"/>
      <sheetName val="ANALIZA mar 2014 VS  mar 2014"/>
      <sheetName val="ANALIZA mar 2014 VS  mar 20 sin"/>
      <sheetName val="mai 2014"/>
      <sheetName val="ANALIZA mai 2014 VS  mai2015"/>
      <sheetName val="ANALIZA si mai 2014 VS mai 2015"/>
      <sheetName val="mai (2)"/>
      <sheetName val="iunie"/>
      <sheetName val="iulie"/>
      <sheetName val="august"/>
      <sheetName val="SEPT"/>
      <sheetName val="ANALIZA AUG 2016 VS AUG 2015"/>
      <sheetName val="ANALIZA APR 2016 V APR 2015 (ii"/>
      <sheetName val="principalele cresteri de cheltu"/>
      <sheetName val="OCT"/>
      <sheetName val="NOV"/>
      <sheetName val="DEC"/>
      <sheetName val="centralizare"/>
      <sheetName val="analiza SD"/>
      <sheetName val="Sheet2"/>
      <sheetName val="Sheet3"/>
    </sheetNames>
    <sheetDataSet>
      <sheetData sheetId="0"/>
      <sheetData sheetId="1"/>
      <sheetData sheetId="2"/>
      <sheetData sheetId="3"/>
      <sheetData sheetId="4">
        <row r="57">
          <cell r="C57">
            <v>0</v>
          </cell>
        </row>
        <row r="83">
          <cell r="C83">
            <v>0</v>
          </cell>
        </row>
        <row r="84">
          <cell r="C84">
            <v>0</v>
          </cell>
        </row>
        <row r="88">
          <cell r="C88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6">
          <cell r="O126" t="str">
            <v>cheltuieli de personal</v>
          </cell>
        </row>
      </sheetData>
      <sheetData sheetId="18"/>
      <sheetData sheetId="19"/>
      <sheetData sheetId="20">
        <row r="23">
          <cell r="A23" t="str">
            <v>TITLUL II - BUNURI SI SERVICII</v>
          </cell>
          <cell r="B23">
            <v>6602</v>
          </cell>
        </row>
      </sheetData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topLeftCell="A33" zoomScaleNormal="100" workbookViewId="0">
      <selection activeCell="O39" sqref="O39"/>
    </sheetView>
  </sheetViews>
  <sheetFormatPr defaultRowHeight="15" x14ac:dyDescent="0.25"/>
  <cols>
    <col min="1" max="1" width="35.5703125" customWidth="1"/>
    <col min="2" max="2" width="6.7109375" customWidth="1"/>
    <col min="3" max="3" width="14.140625" style="2" customWidth="1"/>
    <col min="4" max="4" width="6.140625" style="2" customWidth="1"/>
    <col min="5" max="5" width="14.28515625" style="2" bestFit="1" customWidth="1"/>
    <col min="6" max="6" width="5.85546875" style="2" customWidth="1"/>
    <col min="7" max="7" width="14.28515625" style="2" customWidth="1"/>
    <col min="8" max="8" width="7.140625" style="2" customWidth="1"/>
    <col min="9" max="9" width="14.28515625" style="2" customWidth="1"/>
  </cols>
  <sheetData>
    <row r="1" spans="1:9" x14ac:dyDescent="0.25">
      <c r="A1" s="1" t="s">
        <v>0</v>
      </c>
    </row>
    <row r="3" spans="1:9" x14ac:dyDescent="0.25">
      <c r="A3" s="4" t="s">
        <v>1</v>
      </c>
      <c r="B3" s="5" t="s">
        <v>2</v>
      </c>
      <c r="C3" s="6"/>
      <c r="D3" s="6"/>
      <c r="E3" s="30"/>
      <c r="F3" s="30"/>
      <c r="G3" s="30"/>
    </row>
    <row r="4" spans="1:9" ht="30.75" customHeight="1" x14ac:dyDescent="0.25">
      <c r="C4" s="7">
        <v>42339</v>
      </c>
      <c r="D4" s="8" t="s">
        <v>3</v>
      </c>
      <c r="E4" s="7">
        <v>42705</v>
      </c>
      <c r="F4" s="8" t="s">
        <v>4</v>
      </c>
      <c r="G4" s="7">
        <v>43070</v>
      </c>
      <c r="H4" s="9" t="s">
        <v>5</v>
      </c>
      <c r="I4" s="7">
        <v>43435</v>
      </c>
    </row>
    <row r="5" spans="1:9" x14ac:dyDescent="0.25">
      <c r="A5" s="10" t="s">
        <v>6</v>
      </c>
      <c r="B5" s="11">
        <v>51</v>
      </c>
      <c r="C5" s="12">
        <f t="shared" ref="C5:E5" si="0">SUM(C6:C9)</f>
        <v>4778363.99</v>
      </c>
      <c r="D5" s="13">
        <f>E5/C5</f>
        <v>1.1035729490335457</v>
      </c>
      <c r="E5" s="12">
        <f t="shared" si="0"/>
        <v>5273273.24</v>
      </c>
      <c r="F5" s="13">
        <f>G5/E5</f>
        <v>0.96523367713826258</v>
      </c>
      <c r="G5" s="12">
        <f>SUM(G6:G9)</f>
        <v>5089940.92</v>
      </c>
      <c r="H5" s="13">
        <f>I5/G5</f>
        <v>0.88257422249215423</v>
      </c>
      <c r="I5" s="12">
        <f>SUM(I6:I9)</f>
        <v>4492250.6500000004</v>
      </c>
    </row>
    <row r="6" spans="1:9" x14ac:dyDescent="0.25">
      <c r="A6" t="s">
        <v>7</v>
      </c>
      <c r="B6" s="14">
        <v>5101</v>
      </c>
      <c r="C6" s="3">
        <v>2136379</v>
      </c>
      <c r="D6" s="15">
        <f t="shared" ref="D6:D66" si="1">E6/C6</f>
        <v>1.1059868122650522</v>
      </c>
      <c r="E6" s="3">
        <v>2362807</v>
      </c>
      <c r="F6" s="15">
        <f t="shared" ref="F6:F66" si="2">G6/E6</f>
        <v>1.2922134562831411</v>
      </c>
      <c r="G6" s="16">
        <v>3053251</v>
      </c>
      <c r="H6" s="15">
        <f t="shared" ref="H6:H66" si="3">I6/G6</f>
        <v>1.0948755932610847</v>
      </c>
      <c r="I6" s="16">
        <v>3342930</v>
      </c>
    </row>
    <row r="7" spans="1:9" x14ac:dyDescent="0.25">
      <c r="A7" t="s">
        <v>8</v>
      </c>
      <c r="B7" s="14">
        <v>5102</v>
      </c>
      <c r="C7" s="3">
        <v>2641984.9900000002</v>
      </c>
      <c r="D7" s="15">
        <f t="shared" si="1"/>
        <v>1.1016210353261697</v>
      </c>
      <c r="E7" s="3">
        <v>2910466.24</v>
      </c>
      <c r="F7" s="15">
        <f t="shared" si="2"/>
        <v>0.76673989181884472</v>
      </c>
      <c r="G7" s="16">
        <v>2231570.5699999998</v>
      </c>
      <c r="H7" s="15">
        <f t="shared" si="3"/>
        <v>0.51613338403185705</v>
      </c>
      <c r="I7" s="16">
        <v>1151788.07</v>
      </c>
    </row>
    <row r="8" spans="1:9" x14ac:dyDescent="0.25">
      <c r="A8" t="s">
        <v>9</v>
      </c>
      <c r="B8" s="14">
        <v>5155</v>
      </c>
      <c r="C8" s="3"/>
      <c r="D8" s="15"/>
      <c r="E8" s="3"/>
      <c r="F8" s="15"/>
      <c r="G8" s="16"/>
      <c r="H8" s="15"/>
      <c r="I8" s="16">
        <v>32961</v>
      </c>
    </row>
    <row r="9" spans="1:9" x14ac:dyDescent="0.25">
      <c r="A9" t="s">
        <v>10</v>
      </c>
      <c r="B9" s="14">
        <v>5185</v>
      </c>
      <c r="C9" s="3">
        <v>0</v>
      </c>
      <c r="D9" s="15"/>
      <c r="E9" s="3"/>
      <c r="F9" s="15"/>
      <c r="G9" s="16">
        <f>-194880.65</f>
        <v>-194880.65</v>
      </c>
      <c r="H9" s="15">
        <f t="shared" si="3"/>
        <v>0.1817954732806977</v>
      </c>
      <c r="I9" s="16">
        <f>-35428.42</f>
        <v>-35428.42</v>
      </c>
    </row>
    <row r="10" spans="1:9" x14ac:dyDescent="0.25">
      <c r="A10" s="10" t="s">
        <v>11</v>
      </c>
      <c r="B10" s="11">
        <v>54</v>
      </c>
      <c r="C10" s="12">
        <f t="shared" ref="C10:E10" si="4">C11+C12</f>
        <v>47112.83</v>
      </c>
      <c r="D10" s="13">
        <f t="shared" si="1"/>
        <v>1.1774287386259752</v>
      </c>
      <c r="E10" s="12">
        <f t="shared" si="4"/>
        <v>55472</v>
      </c>
      <c r="F10" s="13">
        <f t="shared" si="2"/>
        <v>1.497335592731468</v>
      </c>
      <c r="G10" s="12">
        <f>G11+G12</f>
        <v>83060.2</v>
      </c>
      <c r="H10" s="13">
        <f t="shared" si="3"/>
        <v>0.49804599555503121</v>
      </c>
      <c r="I10" s="12">
        <f>I11+I12</f>
        <v>41367.800000000003</v>
      </c>
    </row>
    <row r="11" spans="1:9" x14ac:dyDescent="0.25">
      <c r="A11" t="s">
        <v>7</v>
      </c>
      <c r="B11" s="14">
        <v>5401</v>
      </c>
      <c r="C11" s="3">
        <v>46700</v>
      </c>
      <c r="D11" s="15">
        <f t="shared" si="1"/>
        <v>1.1878372591006423</v>
      </c>
      <c r="E11" s="3">
        <v>55472</v>
      </c>
      <c r="F11" s="15">
        <f t="shared" si="2"/>
        <v>1.4943394865878281</v>
      </c>
      <c r="G11" s="16">
        <v>82894</v>
      </c>
      <c r="H11" s="15">
        <f t="shared" si="3"/>
        <v>0.49770791613385768</v>
      </c>
      <c r="I11" s="16">
        <v>41257</v>
      </c>
    </row>
    <row r="12" spans="1:9" x14ac:dyDescent="0.25">
      <c r="A12" t="s">
        <v>8</v>
      </c>
      <c r="B12" s="14">
        <v>5402</v>
      </c>
      <c r="C12" s="3">
        <v>412.83</v>
      </c>
      <c r="D12" s="15">
        <f t="shared" si="1"/>
        <v>0</v>
      </c>
      <c r="E12" s="3">
        <v>0</v>
      </c>
      <c r="F12" s="15"/>
      <c r="G12" s="16">
        <v>166.2</v>
      </c>
      <c r="H12" s="15"/>
      <c r="I12" s="16">
        <v>110.8</v>
      </c>
    </row>
    <row r="13" spans="1:9" x14ac:dyDescent="0.25">
      <c r="A13" t="s">
        <v>12</v>
      </c>
      <c r="B13" s="14">
        <v>5450</v>
      </c>
      <c r="C13" s="3"/>
      <c r="D13" s="15"/>
      <c r="E13" s="3"/>
      <c r="F13" s="15"/>
      <c r="G13" s="16"/>
      <c r="H13" s="15"/>
      <c r="I13" s="16">
        <v>0</v>
      </c>
    </row>
    <row r="14" spans="1:9" x14ac:dyDescent="0.25">
      <c r="A14" s="10" t="s">
        <v>13</v>
      </c>
      <c r="B14" s="11">
        <v>55</v>
      </c>
      <c r="C14" s="12">
        <f t="shared" ref="C14:E14" si="5">C16+C15</f>
        <v>787159.52</v>
      </c>
      <c r="D14" s="13">
        <f t="shared" si="1"/>
        <v>1.1490069890789099</v>
      </c>
      <c r="E14" s="12">
        <f t="shared" si="5"/>
        <v>904451.78999999992</v>
      </c>
      <c r="F14" s="13">
        <f t="shared" si="2"/>
        <v>0.98511523759602493</v>
      </c>
      <c r="G14" s="12">
        <f>G16+G15</f>
        <v>890989.24</v>
      </c>
      <c r="H14" s="13">
        <f t="shared" si="3"/>
        <v>1.102201436237322</v>
      </c>
      <c r="I14" s="12">
        <f>I16+I15</f>
        <v>982049.62</v>
      </c>
    </row>
    <row r="15" spans="1:9" x14ac:dyDescent="0.25">
      <c r="A15" t="s">
        <v>8</v>
      </c>
      <c r="B15" s="17">
        <v>5502</v>
      </c>
      <c r="C15" s="18"/>
      <c r="D15" s="15"/>
      <c r="E15" s="18">
        <v>7029.1</v>
      </c>
      <c r="F15" s="13">
        <f t="shared" si="2"/>
        <v>1.3300493662061998</v>
      </c>
      <c r="G15" s="18">
        <v>9349.0499999999993</v>
      </c>
      <c r="H15" s="13">
        <f t="shared" si="3"/>
        <v>0.44187163401629043</v>
      </c>
      <c r="I15" s="18">
        <v>4131.08</v>
      </c>
    </row>
    <row r="16" spans="1:9" x14ac:dyDescent="0.25">
      <c r="A16" t="s">
        <v>14</v>
      </c>
      <c r="B16" s="14">
        <v>5503</v>
      </c>
      <c r="C16" s="3">
        <v>787159.52</v>
      </c>
      <c r="D16" s="15">
        <f t="shared" si="1"/>
        <v>1.1400772870027664</v>
      </c>
      <c r="E16" s="3">
        <v>897422.69</v>
      </c>
      <c r="F16" s="15">
        <f t="shared" si="2"/>
        <v>0.98241352689667338</v>
      </c>
      <c r="G16" s="16">
        <v>881640.19</v>
      </c>
      <c r="H16" s="15">
        <f t="shared" si="3"/>
        <v>1.1092036763886639</v>
      </c>
      <c r="I16" s="16">
        <v>977918.54</v>
      </c>
    </row>
    <row r="17" spans="1:9" x14ac:dyDescent="0.25">
      <c r="A17" s="10" t="s">
        <v>15</v>
      </c>
      <c r="B17" s="11">
        <v>61</v>
      </c>
      <c r="C17" s="12">
        <f t="shared" ref="C17:E17" si="6">SUM(C18:C19)</f>
        <v>292370.28999999998</v>
      </c>
      <c r="D17" s="13">
        <f t="shared" si="1"/>
        <v>1.4061438663962744</v>
      </c>
      <c r="E17" s="12">
        <f t="shared" si="6"/>
        <v>411114.69</v>
      </c>
      <c r="F17" s="13">
        <f t="shared" si="2"/>
        <v>1.1835408751752461</v>
      </c>
      <c r="G17" s="12">
        <f>SUM(G18:G19)</f>
        <v>486571.04</v>
      </c>
      <c r="H17" s="15">
        <f t="shared" si="3"/>
        <v>0.9937629251424418</v>
      </c>
      <c r="I17" s="12">
        <f>SUM(I18:I19)</f>
        <v>483536.26</v>
      </c>
    </row>
    <row r="18" spans="1:9" x14ac:dyDescent="0.25">
      <c r="A18" t="s">
        <v>7</v>
      </c>
      <c r="B18" s="14">
        <v>6101</v>
      </c>
      <c r="C18" s="3">
        <v>230119</v>
      </c>
      <c r="D18" s="15">
        <f t="shared" si="1"/>
        <v>1.488768854375345</v>
      </c>
      <c r="E18" s="3">
        <v>342594</v>
      </c>
      <c r="F18" s="15">
        <f t="shared" si="2"/>
        <v>1.239893284762722</v>
      </c>
      <c r="G18" s="16">
        <v>424780</v>
      </c>
      <c r="H18" s="15">
        <f t="shared" si="3"/>
        <v>0.95899995291680395</v>
      </c>
      <c r="I18" s="16">
        <v>407364</v>
      </c>
    </row>
    <row r="19" spans="1:9" x14ac:dyDescent="0.25">
      <c r="A19" t="s">
        <v>8</v>
      </c>
      <c r="B19" s="17">
        <v>6102</v>
      </c>
      <c r="C19" s="3">
        <v>62251.29</v>
      </c>
      <c r="D19" s="15">
        <f t="shared" si="1"/>
        <v>1.100711165985476</v>
      </c>
      <c r="E19" s="3">
        <v>68520.69</v>
      </c>
      <c r="F19" s="15">
        <f t="shared" si="2"/>
        <v>0.9017865990549716</v>
      </c>
      <c r="G19" s="16">
        <v>61791.040000000001</v>
      </c>
      <c r="H19" s="15">
        <f t="shared" si="3"/>
        <v>1.2327395687141696</v>
      </c>
      <c r="I19" s="16">
        <v>76172.259999999995</v>
      </c>
    </row>
    <row r="20" spans="1:9" x14ac:dyDescent="0.25">
      <c r="A20" t="s">
        <v>10</v>
      </c>
      <c r="B20" s="17">
        <v>6185</v>
      </c>
      <c r="C20" s="3">
        <v>0</v>
      </c>
      <c r="D20" s="15"/>
      <c r="E20" s="3"/>
      <c r="F20" s="15"/>
      <c r="G20" s="16">
        <v>0</v>
      </c>
      <c r="H20" s="15"/>
      <c r="I20" s="16">
        <v>0</v>
      </c>
    </row>
    <row r="21" spans="1:9" x14ac:dyDescent="0.25">
      <c r="A21" s="10" t="s">
        <v>16</v>
      </c>
      <c r="B21" s="11">
        <v>65</v>
      </c>
      <c r="C21" s="12">
        <f t="shared" ref="C21:E21" si="7">SUM(C22:C27)</f>
        <v>6336262.29</v>
      </c>
      <c r="D21" s="13">
        <f t="shared" si="1"/>
        <v>1.0683807866798394</v>
      </c>
      <c r="E21" s="12">
        <f t="shared" si="7"/>
        <v>6769540.8900000006</v>
      </c>
      <c r="F21" s="13">
        <f t="shared" si="2"/>
        <v>1.1762630360594513</v>
      </c>
      <c r="G21" s="12">
        <f>SUM(G22:G27)</f>
        <v>7962760.7200000007</v>
      </c>
      <c r="H21" s="13">
        <f t="shared" si="3"/>
        <v>0.12292016857188695</v>
      </c>
      <c r="I21" s="12">
        <f>SUM(I22:I27)</f>
        <v>978783.89</v>
      </c>
    </row>
    <row r="22" spans="1:9" x14ac:dyDescent="0.25">
      <c r="A22" t="s">
        <v>7</v>
      </c>
      <c r="B22" s="17">
        <v>6501</v>
      </c>
      <c r="C22" s="19">
        <v>5556966.5</v>
      </c>
      <c r="D22" s="20">
        <f t="shared" si="1"/>
        <v>1.0608190637823711</v>
      </c>
      <c r="E22" s="19">
        <v>5894936</v>
      </c>
      <c r="F22" s="20">
        <f t="shared" si="2"/>
        <v>1.1841370287989557</v>
      </c>
      <c r="G22" s="16">
        <v>6980412</v>
      </c>
      <c r="H22" s="15">
        <f t="shared" si="3"/>
        <v>7.9770363124698086E-3</v>
      </c>
      <c r="I22" s="16">
        <v>55683</v>
      </c>
    </row>
    <row r="23" spans="1:9" x14ac:dyDescent="0.25">
      <c r="A23" t="s">
        <v>8</v>
      </c>
      <c r="B23" s="17">
        <v>6502</v>
      </c>
      <c r="C23" s="19">
        <v>760028.79</v>
      </c>
      <c r="D23" s="20">
        <f t="shared" si="1"/>
        <v>1.0782676798335493</v>
      </c>
      <c r="E23" s="19">
        <v>819514.48</v>
      </c>
      <c r="F23" s="20">
        <f t="shared" si="2"/>
        <v>1.0899113216401008</v>
      </c>
      <c r="G23" s="16">
        <v>893198.11</v>
      </c>
      <c r="H23" s="15">
        <f t="shared" si="3"/>
        <v>0.98088953636500653</v>
      </c>
      <c r="I23" s="16">
        <v>876128.68</v>
      </c>
    </row>
    <row r="24" spans="1:9" x14ac:dyDescent="0.25">
      <c r="A24" t="s">
        <v>17</v>
      </c>
      <c r="B24" s="17">
        <v>6601</v>
      </c>
      <c r="C24" s="19">
        <v>0</v>
      </c>
      <c r="D24" s="20"/>
      <c r="E24" s="19">
        <v>19740.41</v>
      </c>
      <c r="F24" s="20">
        <f t="shared" si="2"/>
        <v>1.7230954169644908</v>
      </c>
      <c r="G24" s="16">
        <v>34014.61</v>
      </c>
      <c r="H24" s="15">
        <f t="shared" si="3"/>
        <v>0.75050720852010355</v>
      </c>
      <c r="I24" s="16">
        <v>25528.21</v>
      </c>
    </row>
    <row r="25" spans="1:9" x14ac:dyDescent="0.25">
      <c r="A25" t="s">
        <v>18</v>
      </c>
      <c r="B25" s="17">
        <v>6559</v>
      </c>
      <c r="C25" s="19">
        <v>21600</v>
      </c>
      <c r="D25" s="20">
        <f t="shared" si="1"/>
        <v>1.6365740740740742</v>
      </c>
      <c r="E25" s="19">
        <v>35350</v>
      </c>
      <c r="F25" s="20">
        <f t="shared" si="2"/>
        <v>1.5932107496463932</v>
      </c>
      <c r="G25" s="16">
        <v>56320</v>
      </c>
      <c r="H25" s="15">
        <f t="shared" si="3"/>
        <v>0.38075284090909089</v>
      </c>
      <c r="I25" s="16">
        <v>21444</v>
      </c>
    </row>
    <row r="26" spans="1:9" hidden="1" x14ac:dyDescent="0.25">
      <c r="A26" t="s">
        <v>19</v>
      </c>
      <c r="B26" s="17">
        <v>6502</v>
      </c>
      <c r="C26" s="19">
        <v>0</v>
      </c>
      <c r="D26" s="20"/>
      <c r="E26" s="19">
        <v>0</v>
      </c>
      <c r="F26" s="20"/>
      <c r="G26" s="19">
        <v>0</v>
      </c>
      <c r="H26" s="15"/>
      <c r="I26" s="19">
        <v>0</v>
      </c>
    </row>
    <row r="27" spans="1:9" x14ac:dyDescent="0.25">
      <c r="A27" t="s">
        <v>10</v>
      </c>
      <c r="B27" s="17">
        <v>6585</v>
      </c>
      <c r="C27" s="19">
        <f>-2333</f>
        <v>-2333</v>
      </c>
      <c r="D27" s="20">
        <f t="shared" si="1"/>
        <v>0</v>
      </c>
      <c r="E27" s="19">
        <v>0</v>
      </c>
      <c r="F27" s="20"/>
      <c r="G27" s="16">
        <f>-1184</f>
        <v>-1184</v>
      </c>
      <c r="H27" s="15">
        <f t="shared" si="3"/>
        <v>0</v>
      </c>
      <c r="I27" s="16">
        <v>0</v>
      </c>
    </row>
    <row r="28" spans="1:9" x14ac:dyDescent="0.25">
      <c r="A28" s="10" t="s">
        <v>20</v>
      </c>
      <c r="B28" s="11">
        <v>66</v>
      </c>
      <c r="C28" s="12">
        <f t="shared" ref="C28:E28" si="8">C29+C30+C31+C32</f>
        <v>359910.06</v>
      </c>
      <c r="D28" s="13">
        <f t="shared" si="1"/>
        <v>1.2906651178352724</v>
      </c>
      <c r="E28" s="12">
        <f t="shared" si="8"/>
        <v>464523.36</v>
      </c>
      <c r="F28" s="13">
        <f t="shared" si="2"/>
        <v>0.79615313641062102</v>
      </c>
      <c r="G28" s="12">
        <f>G29+G30+G31+G32</f>
        <v>369831.73</v>
      </c>
      <c r="H28" s="13">
        <f t="shared" si="3"/>
        <v>0.76067648387011033</v>
      </c>
      <c r="I28" s="12">
        <f>I29+I30+I31+I32</f>
        <v>281322.3</v>
      </c>
    </row>
    <row r="29" spans="1:9" x14ac:dyDescent="0.25">
      <c r="A29" t="s">
        <v>7</v>
      </c>
      <c r="B29" s="17">
        <v>6601</v>
      </c>
      <c r="C29" s="19">
        <v>119412</v>
      </c>
      <c r="D29" s="20">
        <f t="shared" si="1"/>
        <v>1.1427997186212442</v>
      </c>
      <c r="E29" s="19">
        <v>136464</v>
      </c>
      <c r="F29" s="20">
        <f t="shared" si="2"/>
        <v>1.5242041857193105</v>
      </c>
      <c r="G29" s="16">
        <v>207999</v>
      </c>
      <c r="H29" s="15">
        <f t="shared" si="3"/>
        <v>1.2960879619613557</v>
      </c>
      <c r="I29" s="16">
        <v>269585</v>
      </c>
    </row>
    <row r="30" spans="1:9" x14ac:dyDescent="0.25">
      <c r="A30" t="str">
        <f>[1]OCT!A23</f>
        <v>TITLUL II - BUNURI SI SERVICII</v>
      </c>
      <c r="B30" s="14">
        <f>[1]OCT!B23</f>
        <v>6602</v>
      </c>
      <c r="C30" s="19">
        <v>1998.06</v>
      </c>
      <c r="D30" s="20">
        <f t="shared" si="1"/>
        <v>1.401519473889673</v>
      </c>
      <c r="E30" s="19">
        <v>2800.32</v>
      </c>
      <c r="F30" s="20">
        <f t="shared" si="2"/>
        <v>0.49913224202948231</v>
      </c>
      <c r="G30" s="16">
        <v>1397.73</v>
      </c>
      <c r="H30" s="15"/>
      <c r="I30" s="16">
        <v>1979.3</v>
      </c>
    </row>
    <row r="31" spans="1:9" x14ac:dyDescent="0.25">
      <c r="A31" t="s">
        <v>19</v>
      </c>
      <c r="B31" s="17">
        <v>6602</v>
      </c>
      <c r="C31" s="16">
        <v>238500</v>
      </c>
      <c r="D31" s="15">
        <f t="shared" si="1"/>
        <v>1.3637695597484276</v>
      </c>
      <c r="E31" s="16">
        <v>325259.03999999998</v>
      </c>
      <c r="F31" s="15">
        <f t="shared" si="2"/>
        <v>0.49325300843290937</v>
      </c>
      <c r="G31" s="16">
        <v>160435</v>
      </c>
      <c r="H31" s="15">
        <f t="shared" si="3"/>
        <v>6.0822139807398638E-2</v>
      </c>
      <c r="I31" s="16">
        <v>9758</v>
      </c>
    </row>
    <row r="32" spans="1:9" x14ac:dyDescent="0.25">
      <c r="A32" t="s">
        <v>10</v>
      </c>
      <c r="B32" s="17">
        <v>6602</v>
      </c>
      <c r="C32" s="16">
        <v>0</v>
      </c>
      <c r="D32" s="15"/>
      <c r="E32" s="16">
        <v>0</v>
      </c>
      <c r="F32" s="15"/>
      <c r="G32" s="16"/>
      <c r="H32" s="15"/>
      <c r="I32" s="16"/>
    </row>
    <row r="33" spans="1:9" x14ac:dyDescent="0.25">
      <c r="A33" s="10" t="s">
        <v>21</v>
      </c>
      <c r="B33" s="11">
        <v>67</v>
      </c>
      <c r="C33" s="12">
        <f t="shared" ref="C33:E33" si="9">SUM(C34:C38)</f>
        <v>1649780.66</v>
      </c>
      <c r="D33" s="13">
        <f t="shared" si="1"/>
        <v>1.0943026208102113</v>
      </c>
      <c r="E33" s="12">
        <f t="shared" si="9"/>
        <v>1805359.3</v>
      </c>
      <c r="F33" s="13">
        <f t="shared" si="2"/>
        <v>0.87022160630296697</v>
      </c>
      <c r="G33" s="12">
        <f>SUM(G34:G38)</f>
        <v>1571062.6700000002</v>
      </c>
      <c r="H33" s="13">
        <f t="shared" si="3"/>
        <v>1.4056615004416086</v>
      </c>
      <c r="I33" s="12">
        <f>SUM(I34:I38)</f>
        <v>2208382.31</v>
      </c>
    </row>
    <row r="34" spans="1:9" x14ac:dyDescent="0.25">
      <c r="A34" t="s">
        <v>7</v>
      </c>
      <c r="B34" s="17">
        <v>6701</v>
      </c>
      <c r="C34" s="19">
        <v>0</v>
      </c>
      <c r="D34" s="20"/>
      <c r="E34" s="19"/>
      <c r="F34" s="20"/>
      <c r="G34" s="16">
        <v>0</v>
      </c>
      <c r="H34" s="15"/>
      <c r="I34" s="16">
        <v>0</v>
      </c>
    </row>
    <row r="35" spans="1:9" x14ac:dyDescent="0.25">
      <c r="A35" t="s">
        <v>8</v>
      </c>
      <c r="B35" s="17">
        <v>6702</v>
      </c>
      <c r="C35" s="19">
        <v>898478.59</v>
      </c>
      <c r="D35" s="20">
        <f t="shared" si="1"/>
        <v>1.1046273122657269</v>
      </c>
      <c r="E35" s="19">
        <v>992483.99</v>
      </c>
      <c r="F35" s="20">
        <f t="shared" si="2"/>
        <v>0.61177768721488401</v>
      </c>
      <c r="G35" s="16">
        <v>607179.56000000006</v>
      </c>
      <c r="H35" s="15">
        <f t="shared" si="3"/>
        <v>1.4351387750931537</v>
      </c>
      <c r="I35" s="16">
        <v>871386.93</v>
      </c>
    </row>
    <row r="36" spans="1:9" x14ac:dyDescent="0.25">
      <c r="A36" t="s">
        <v>19</v>
      </c>
      <c r="B36" s="17">
        <v>6751</v>
      </c>
      <c r="C36" s="19">
        <v>271364.07</v>
      </c>
      <c r="D36" s="20">
        <f t="shared" si="1"/>
        <v>0.95049543589171548</v>
      </c>
      <c r="E36" s="19">
        <v>257930.31</v>
      </c>
      <c r="F36" s="20">
        <f t="shared" si="2"/>
        <v>1.7299985023086275</v>
      </c>
      <c r="G36" s="16">
        <v>446219.05</v>
      </c>
      <c r="H36" s="15">
        <f t="shared" si="3"/>
        <v>1.7672182978292836</v>
      </c>
      <c r="I36" s="16">
        <v>788566.47</v>
      </c>
    </row>
    <row r="37" spans="1:9" x14ac:dyDescent="0.25">
      <c r="A37" t="s">
        <v>9</v>
      </c>
      <c r="B37" s="17">
        <v>6755</v>
      </c>
      <c r="C37" s="19">
        <v>30000</v>
      </c>
      <c r="D37" s="20">
        <f t="shared" si="1"/>
        <v>1.4333333333333333</v>
      </c>
      <c r="E37" s="19">
        <v>43000</v>
      </c>
      <c r="F37" s="20">
        <f t="shared" si="2"/>
        <v>6.86046511627907E-2</v>
      </c>
      <c r="G37" s="16">
        <v>2950</v>
      </c>
      <c r="H37" s="15"/>
      <c r="I37" s="16">
        <v>30000</v>
      </c>
    </row>
    <row r="38" spans="1:9" x14ac:dyDescent="0.25">
      <c r="A38" t="s">
        <v>22</v>
      </c>
      <c r="B38" s="17">
        <v>6759</v>
      </c>
      <c r="C38" s="19">
        <v>449938</v>
      </c>
      <c r="D38" s="20">
        <f t="shared" si="1"/>
        <v>1.1378123208086448</v>
      </c>
      <c r="E38" s="19">
        <v>511945</v>
      </c>
      <c r="F38" s="20">
        <f t="shared" si="2"/>
        <v>1.0054089013468244</v>
      </c>
      <c r="G38" s="16">
        <v>514714.06</v>
      </c>
      <c r="H38" s="15">
        <f t="shared" si="3"/>
        <v>1.0072173081885503</v>
      </c>
      <c r="I38" s="16">
        <v>518428.91</v>
      </c>
    </row>
    <row r="39" spans="1:9" x14ac:dyDescent="0.25">
      <c r="A39" t="s">
        <v>10</v>
      </c>
      <c r="B39" s="17">
        <v>6785</v>
      </c>
      <c r="C39" s="16"/>
      <c r="D39" s="15"/>
      <c r="E39" s="16"/>
      <c r="F39" s="15"/>
      <c r="G39" s="16">
        <f>-3494.38</f>
        <v>-3494.38</v>
      </c>
      <c r="H39" s="15"/>
      <c r="I39" s="16">
        <v>0</v>
      </c>
    </row>
    <row r="40" spans="1:9" x14ac:dyDescent="0.25">
      <c r="A40" s="10" t="s">
        <v>23</v>
      </c>
      <c r="B40" s="11">
        <v>68</v>
      </c>
      <c r="C40" s="12">
        <f t="shared" ref="C40:E40" si="10">C41+C42+C45+C43+C44</f>
        <v>1044559</v>
      </c>
      <c r="D40" s="13">
        <f t="shared" si="1"/>
        <v>1.3167796170441306</v>
      </c>
      <c r="E40" s="12">
        <f t="shared" si="10"/>
        <v>1375454</v>
      </c>
      <c r="F40" s="13">
        <f t="shared" si="2"/>
        <v>1.2308110049481844</v>
      </c>
      <c r="G40" s="12">
        <f>G41+G42+G45+G43+G44</f>
        <v>1692923.92</v>
      </c>
      <c r="H40" s="13">
        <f t="shared" si="3"/>
        <v>1.0869263339370856</v>
      </c>
      <c r="I40" s="12">
        <f>I41+I42+I45+I43+I44</f>
        <v>1840083.59</v>
      </c>
    </row>
    <row r="41" spans="1:9" x14ac:dyDescent="0.25">
      <c r="A41" t="s">
        <v>7</v>
      </c>
      <c r="B41" s="17">
        <v>6801</v>
      </c>
      <c r="C41" s="19">
        <v>469506</v>
      </c>
      <c r="D41" s="20">
        <f t="shared" si="1"/>
        <v>1.2321056599915656</v>
      </c>
      <c r="E41" s="19">
        <v>578481</v>
      </c>
      <c r="F41" s="20">
        <f t="shared" si="2"/>
        <v>1.2662732224567446</v>
      </c>
      <c r="G41" s="16">
        <v>732515</v>
      </c>
      <c r="H41" s="15">
        <f t="shared" si="3"/>
        <v>1.0685282895230814</v>
      </c>
      <c r="I41" s="16">
        <v>782713</v>
      </c>
    </row>
    <row r="42" spans="1:9" x14ac:dyDescent="0.25">
      <c r="A42" t="s">
        <v>8</v>
      </c>
      <c r="B42" s="17">
        <v>6802</v>
      </c>
      <c r="C42" s="19"/>
      <c r="D42" s="20"/>
      <c r="E42" s="19"/>
      <c r="F42" s="20"/>
      <c r="G42" s="16">
        <v>10377.92</v>
      </c>
      <c r="H42" s="15">
        <f t="shared" si="3"/>
        <v>0.33229201998088248</v>
      </c>
      <c r="I42" s="16">
        <v>3448.5</v>
      </c>
    </row>
    <row r="43" spans="1:9" hidden="1" x14ac:dyDescent="0.25">
      <c r="A43" t="s">
        <v>24</v>
      </c>
      <c r="B43" s="17">
        <v>6804</v>
      </c>
      <c r="C43" s="19">
        <v>0</v>
      </c>
      <c r="D43" s="20"/>
      <c r="E43" s="19"/>
      <c r="F43" s="20"/>
      <c r="G43" s="16">
        <v>0</v>
      </c>
      <c r="H43" s="15"/>
      <c r="I43" s="16">
        <v>0</v>
      </c>
    </row>
    <row r="44" spans="1:9" hidden="1" x14ac:dyDescent="0.25">
      <c r="A44" t="s">
        <v>19</v>
      </c>
      <c r="B44" s="17">
        <v>6851</v>
      </c>
      <c r="C44" s="19">
        <v>0</v>
      </c>
      <c r="D44" s="20"/>
      <c r="E44" s="19"/>
      <c r="F44" s="20"/>
      <c r="G44" s="16">
        <v>0</v>
      </c>
      <c r="H44" s="15"/>
      <c r="I44" s="16">
        <v>0</v>
      </c>
    </row>
    <row r="45" spans="1:9" x14ac:dyDescent="0.25">
      <c r="A45" t="s">
        <v>25</v>
      </c>
      <c r="B45" s="17">
        <v>6857</v>
      </c>
      <c r="C45" s="19">
        <v>575053</v>
      </c>
      <c r="D45" s="20">
        <f t="shared" si="1"/>
        <v>1.3859122550443177</v>
      </c>
      <c r="E45" s="19">
        <v>796973</v>
      </c>
      <c r="F45" s="20">
        <f t="shared" si="2"/>
        <v>1.1920491660319734</v>
      </c>
      <c r="G45" s="16">
        <v>950031</v>
      </c>
      <c r="H45" s="15">
        <f t="shared" si="3"/>
        <v>1.109355473663491</v>
      </c>
      <c r="I45" s="16">
        <v>1053922.0900000001</v>
      </c>
    </row>
    <row r="46" spans="1:9" x14ac:dyDescent="0.25">
      <c r="A46" t="s">
        <v>26</v>
      </c>
      <c r="B46" s="17">
        <v>6859</v>
      </c>
      <c r="C46" s="19">
        <v>0</v>
      </c>
      <c r="D46" s="20"/>
      <c r="E46" s="19"/>
      <c r="F46" s="20"/>
      <c r="G46" s="16">
        <v>0</v>
      </c>
      <c r="H46" s="15"/>
      <c r="I46" s="16">
        <v>0</v>
      </c>
    </row>
    <row r="47" spans="1:9" x14ac:dyDescent="0.25">
      <c r="A47" t="s">
        <v>27</v>
      </c>
      <c r="B47" s="17">
        <v>6881</v>
      </c>
      <c r="C47" s="19"/>
      <c r="D47" s="20"/>
      <c r="E47" s="19"/>
      <c r="F47" s="20"/>
      <c r="G47" s="12"/>
      <c r="H47" s="13"/>
      <c r="I47" s="12"/>
    </row>
    <row r="48" spans="1:9" x14ac:dyDescent="0.25">
      <c r="A48" s="10" t="s">
        <v>28</v>
      </c>
      <c r="B48" s="11">
        <v>70</v>
      </c>
      <c r="C48" s="12">
        <f t="shared" ref="C48:E48" si="11">C49+C51+C52+C50</f>
        <v>3031895.13</v>
      </c>
      <c r="D48" s="13">
        <f t="shared" si="1"/>
        <v>0.70598928334305555</v>
      </c>
      <c r="E48" s="12">
        <f t="shared" si="11"/>
        <v>2140485.4700000002</v>
      </c>
      <c r="F48" s="13">
        <f t="shared" si="2"/>
        <v>1.2092774635839971</v>
      </c>
      <c r="G48" s="12">
        <f>G49+G51+G52+G50</f>
        <v>2588440.8400000003</v>
      </c>
      <c r="H48" s="13">
        <f t="shared" si="3"/>
        <v>0.9690038115763927</v>
      </c>
      <c r="I48" s="12">
        <f>I49+I51+I52+I50</f>
        <v>2508209.04</v>
      </c>
    </row>
    <row r="49" spans="1:9" x14ac:dyDescent="0.25">
      <c r="A49" t="s">
        <v>29</v>
      </c>
      <c r="B49" s="17">
        <v>7002</v>
      </c>
      <c r="C49" s="19">
        <v>2939804.34</v>
      </c>
      <c r="D49" s="20">
        <f t="shared" si="1"/>
        <v>0.69045313063249647</v>
      </c>
      <c r="E49" s="19">
        <v>2029797.11</v>
      </c>
      <c r="F49" s="20">
        <f t="shared" si="2"/>
        <v>1.2879524495923635</v>
      </c>
      <c r="G49" s="19">
        <v>2614282.16</v>
      </c>
      <c r="H49" s="15">
        <f t="shared" si="3"/>
        <v>0.93247161584119143</v>
      </c>
      <c r="I49" s="19">
        <v>2437743.91</v>
      </c>
    </row>
    <row r="50" spans="1:9" hidden="1" x14ac:dyDescent="0.25">
      <c r="A50" t="s">
        <v>30</v>
      </c>
      <c r="B50" s="17">
        <v>7055</v>
      </c>
      <c r="C50" s="19"/>
      <c r="D50" s="20"/>
      <c r="E50" s="19"/>
      <c r="F50" s="20"/>
      <c r="G50" s="19"/>
      <c r="H50" s="15" t="e">
        <f t="shared" si="3"/>
        <v>#DIV/0!</v>
      </c>
      <c r="I50" s="19"/>
    </row>
    <row r="51" spans="1:9" x14ac:dyDescent="0.25">
      <c r="A51" t="s">
        <v>27</v>
      </c>
      <c r="B51" s="17">
        <v>7081</v>
      </c>
      <c r="C51" s="19">
        <v>92090.79</v>
      </c>
      <c r="D51" s="20">
        <f t="shared" si="1"/>
        <v>1.2019482078501011</v>
      </c>
      <c r="E51" s="19">
        <v>110688.36</v>
      </c>
      <c r="F51" s="20">
        <f t="shared" si="2"/>
        <v>0.97387548248072331</v>
      </c>
      <c r="G51" s="19">
        <v>107796.68</v>
      </c>
      <c r="H51" s="15">
        <f t="shared" si="3"/>
        <v>1.0660262449641307</v>
      </c>
      <c r="I51" s="19">
        <v>114914.09</v>
      </c>
    </row>
    <row r="52" spans="1:9" x14ac:dyDescent="0.25">
      <c r="A52" t="s">
        <v>31</v>
      </c>
      <c r="B52" s="17">
        <v>7085</v>
      </c>
      <c r="C52" s="19"/>
      <c r="D52" s="20"/>
      <c r="E52" s="19"/>
      <c r="F52" s="20"/>
      <c r="G52" s="19">
        <f>-133638</f>
        <v>-133638</v>
      </c>
      <c r="H52" s="15">
        <f t="shared" si="3"/>
        <v>0.332607192564989</v>
      </c>
      <c r="I52" s="19">
        <f>-44448.96</f>
        <v>-44448.959999999999</v>
      </c>
    </row>
    <row r="53" spans="1:9" x14ac:dyDescent="0.25">
      <c r="A53" s="10" t="s">
        <v>32</v>
      </c>
      <c r="B53" s="11">
        <v>74</v>
      </c>
      <c r="C53" s="21">
        <f>C54</f>
        <v>956590.72</v>
      </c>
      <c r="D53" s="13">
        <f t="shared" si="1"/>
        <v>0.98192076335425882</v>
      </c>
      <c r="E53" s="21">
        <f>E54</f>
        <v>939296.29</v>
      </c>
      <c r="F53" s="13">
        <f t="shared" si="2"/>
        <v>0.70015345211253843</v>
      </c>
      <c r="G53" s="12">
        <f>G54</f>
        <v>657651.54</v>
      </c>
      <c r="H53" s="13">
        <f t="shared" si="3"/>
        <v>1.0475476116120706</v>
      </c>
      <c r="I53" s="12">
        <f>I54+I55</f>
        <v>688921.3</v>
      </c>
    </row>
    <row r="54" spans="1:9" x14ac:dyDescent="0.25">
      <c r="A54" t="s">
        <v>29</v>
      </c>
      <c r="B54" s="17">
        <v>7402</v>
      </c>
      <c r="C54" s="19">
        <v>956590.72</v>
      </c>
      <c r="D54" s="20">
        <f t="shared" si="1"/>
        <v>0.98192076335425882</v>
      </c>
      <c r="E54" s="19">
        <v>939296.29</v>
      </c>
      <c r="F54" s="20">
        <f t="shared" si="2"/>
        <v>0.70015345211253843</v>
      </c>
      <c r="G54" s="16">
        <v>657651.54</v>
      </c>
      <c r="H54" s="15">
        <f t="shared" si="3"/>
        <v>1.0702602475469001</v>
      </c>
      <c r="I54" s="16">
        <v>703858.3</v>
      </c>
    </row>
    <row r="55" spans="1:9" x14ac:dyDescent="0.25">
      <c r="A55" t="s">
        <v>33</v>
      </c>
      <c r="B55" s="17">
        <v>7485</v>
      </c>
      <c r="C55" s="19"/>
      <c r="D55" s="20"/>
      <c r="E55" s="19"/>
      <c r="F55" s="20"/>
      <c r="G55" s="16"/>
      <c r="H55" s="15"/>
      <c r="I55" s="16">
        <f>-14937</f>
        <v>-14937</v>
      </c>
    </row>
    <row r="56" spans="1:9" x14ac:dyDescent="0.25">
      <c r="A56" s="10" t="s">
        <v>34</v>
      </c>
      <c r="B56" s="11">
        <v>84</v>
      </c>
      <c r="C56" s="12">
        <f>SUM(C57:C60)</f>
        <v>4818569.2200000007</v>
      </c>
      <c r="D56" s="13">
        <f t="shared" si="1"/>
        <v>0.69828363698384299</v>
      </c>
      <c r="E56" s="12">
        <f t="shared" ref="E56" si="12">SUM(E57:E60)</f>
        <v>3364728.04</v>
      </c>
      <c r="F56" s="13">
        <f t="shared" si="2"/>
        <v>0.73153797000485077</v>
      </c>
      <c r="G56" s="12">
        <f>SUM(G57:G60)</f>
        <v>2461426.3200000003</v>
      </c>
      <c r="H56" s="13">
        <f t="shared" si="3"/>
        <v>1.1960566749769701</v>
      </c>
      <c r="I56" s="12">
        <f>SUM(I57:I60)</f>
        <v>2944005.38</v>
      </c>
    </row>
    <row r="57" spans="1:9" x14ac:dyDescent="0.25">
      <c r="A57" t="s">
        <v>29</v>
      </c>
      <c r="B57" s="17">
        <v>8402</v>
      </c>
      <c r="C57" s="16">
        <v>3027126.12</v>
      </c>
      <c r="D57" s="15">
        <f t="shared" si="1"/>
        <v>0.50234353631754203</v>
      </c>
      <c r="E57" s="16">
        <v>1520657.24</v>
      </c>
      <c r="F57" s="15">
        <f t="shared" si="2"/>
        <v>1.0362691069027496</v>
      </c>
      <c r="G57" s="16">
        <v>1575810.12</v>
      </c>
      <c r="H57" s="15">
        <f t="shared" si="3"/>
        <v>0.80317137448006748</v>
      </c>
      <c r="I57" s="16">
        <v>1265645.58</v>
      </c>
    </row>
    <row r="58" spans="1:9" x14ac:dyDescent="0.25">
      <c r="A58" t="s">
        <v>30</v>
      </c>
      <c r="B58" s="17">
        <v>8455</v>
      </c>
      <c r="C58" s="16">
        <v>549369</v>
      </c>
      <c r="D58" s="15">
        <f t="shared" si="1"/>
        <v>1.0282214686303741</v>
      </c>
      <c r="E58" s="16">
        <v>564873</v>
      </c>
      <c r="F58" s="15">
        <f t="shared" si="2"/>
        <v>0.97107137356538553</v>
      </c>
      <c r="G58" s="16">
        <v>548532</v>
      </c>
      <c r="H58" s="15">
        <f t="shared" si="3"/>
        <v>1.1865852858174182</v>
      </c>
      <c r="I58" s="16">
        <v>650880</v>
      </c>
    </row>
    <row r="59" spans="1:9" x14ac:dyDescent="0.25">
      <c r="A59" t="s">
        <v>27</v>
      </c>
      <c r="B59" s="17">
        <v>8481</v>
      </c>
      <c r="C59" s="16">
        <v>1242074.1000000001</v>
      </c>
      <c r="D59" s="15">
        <f t="shared" si="1"/>
        <v>1.0298884744476999</v>
      </c>
      <c r="E59" s="16">
        <v>1279197.8</v>
      </c>
      <c r="F59" s="15">
        <f t="shared" si="2"/>
        <v>0.96707811723878823</v>
      </c>
      <c r="G59" s="16">
        <v>1237084.2</v>
      </c>
      <c r="H59" s="15">
        <f t="shared" si="3"/>
        <v>0.84321568410622338</v>
      </c>
      <c r="I59" s="16">
        <v>1043128.8</v>
      </c>
    </row>
    <row r="60" spans="1:9" x14ac:dyDescent="0.25">
      <c r="A60" t="s">
        <v>33</v>
      </c>
      <c r="B60" s="17">
        <v>8485</v>
      </c>
      <c r="C60" s="16"/>
      <c r="D60" s="15"/>
      <c r="E60" s="16"/>
      <c r="F60" s="15"/>
      <c r="G60" s="16">
        <f>-900000</f>
        <v>-900000</v>
      </c>
      <c r="H60" s="15">
        <f t="shared" si="3"/>
        <v>1.7387777777777776E-2</v>
      </c>
      <c r="I60" s="16">
        <f>-15649</f>
        <v>-15649</v>
      </c>
    </row>
    <row r="61" spans="1:9" x14ac:dyDescent="0.25">
      <c r="A61" s="10" t="s">
        <v>35</v>
      </c>
      <c r="B61" s="11">
        <v>87</v>
      </c>
      <c r="C61" s="12">
        <f>C62+C63+C64</f>
        <v>1621475.53</v>
      </c>
      <c r="D61" s="13">
        <f t="shared" si="1"/>
        <v>0.65188806148681133</v>
      </c>
      <c r="E61" s="12">
        <f t="shared" ref="E61" si="13">E62+E63+E64</f>
        <v>1057020.54</v>
      </c>
      <c r="F61" s="13">
        <f t="shared" si="2"/>
        <v>2.9454193198554117</v>
      </c>
      <c r="G61" s="12">
        <f>G62+G63+G64</f>
        <v>3113368.72</v>
      </c>
      <c r="H61" s="15">
        <f t="shared" si="3"/>
        <v>1.2991620407877675</v>
      </c>
      <c r="I61" s="12">
        <f>I62+I63+I64+I65</f>
        <v>4044770.46</v>
      </c>
    </row>
    <row r="62" spans="1:9" x14ac:dyDescent="0.25">
      <c r="A62" t="s">
        <v>7</v>
      </c>
      <c r="B62" s="17">
        <v>8701</v>
      </c>
      <c r="C62" s="22">
        <v>274504</v>
      </c>
      <c r="D62" s="23">
        <f t="shared" si="1"/>
        <v>1.1883178387200186</v>
      </c>
      <c r="E62" s="22">
        <v>326198</v>
      </c>
      <c r="F62" s="23">
        <f t="shared" si="2"/>
        <v>1.199624154654535</v>
      </c>
      <c r="G62" s="22">
        <v>391315</v>
      </c>
      <c r="H62" s="15">
        <f t="shared" si="3"/>
        <v>1.2199532346063913</v>
      </c>
      <c r="I62" s="22">
        <v>477386</v>
      </c>
    </row>
    <row r="63" spans="1:9" x14ac:dyDescent="0.25">
      <c r="A63" t="s">
        <v>29</v>
      </c>
      <c r="B63" s="17">
        <v>8702</v>
      </c>
      <c r="C63" s="22">
        <v>1346971.53</v>
      </c>
      <c r="D63" s="23">
        <f t="shared" si="1"/>
        <v>0.54256717660543274</v>
      </c>
      <c r="E63" s="22">
        <v>730822.54</v>
      </c>
      <c r="F63" s="23">
        <f t="shared" si="2"/>
        <v>0.73921578828151635</v>
      </c>
      <c r="G63" s="22">
        <v>540235.56000000006</v>
      </c>
      <c r="H63" s="15">
        <f t="shared" si="3"/>
        <v>3.5939980700270819</v>
      </c>
      <c r="I63" s="22">
        <v>1941605.56</v>
      </c>
    </row>
    <row r="64" spans="1:9" x14ac:dyDescent="0.25">
      <c r="A64" t="s">
        <v>27</v>
      </c>
      <c r="B64" s="17">
        <v>8781</v>
      </c>
      <c r="C64" s="16"/>
      <c r="D64" s="15"/>
      <c r="E64" s="16"/>
      <c r="F64" s="15"/>
      <c r="G64" s="16">
        <v>2181818.16</v>
      </c>
      <c r="H64" s="15">
        <f t="shared" si="3"/>
        <v>0.75</v>
      </c>
      <c r="I64" s="16">
        <v>1636363.62</v>
      </c>
    </row>
    <row r="65" spans="1:9" x14ac:dyDescent="0.25">
      <c r="A65" t="s">
        <v>33</v>
      </c>
      <c r="B65" s="17">
        <v>8785</v>
      </c>
      <c r="C65" s="16"/>
      <c r="D65" s="15"/>
      <c r="E65" s="16"/>
      <c r="F65" s="15"/>
      <c r="G65" s="16"/>
      <c r="H65" s="15"/>
      <c r="I65" s="16">
        <f>-10584.72</f>
        <v>-10584.72</v>
      </c>
    </row>
    <row r="66" spans="1:9" x14ac:dyDescent="0.25">
      <c r="A66" s="10" t="s">
        <v>36</v>
      </c>
      <c r="B66" s="24"/>
      <c r="C66" s="25">
        <f>C5+C10+C14+C17+C21+C28+C33+C40+C48+C53+C56+C61</f>
        <v>25724049.240000002</v>
      </c>
      <c r="D66" s="13">
        <f t="shared" si="1"/>
        <v>0.9547765742808848</v>
      </c>
      <c r="E66" s="25">
        <f t="shared" ref="E66" si="14">E5+E10+E14+E17+E21+E28+E33+E40+E48+E53+E56+E61</f>
        <v>24560719.609999999</v>
      </c>
      <c r="F66" s="13">
        <f t="shared" si="2"/>
        <v>1.098014565054513</v>
      </c>
      <c r="G66" s="25">
        <f>G5+G10+G14+G17+G21+G28+G33+G40+G48+G53+G56+G61</f>
        <v>26968027.859999999</v>
      </c>
      <c r="H66" s="13">
        <f t="shared" si="3"/>
        <v>0.7970060959437173</v>
      </c>
      <c r="I66" s="25">
        <f>I5+I10+I14+I17+I21+I28+I33+I40+I48+I53+I56+I61</f>
        <v>21493682.600000001</v>
      </c>
    </row>
    <row r="69" spans="1:9" x14ac:dyDescent="0.25">
      <c r="A69" s="4" t="s">
        <v>37</v>
      </c>
      <c r="B69" s="5" t="s">
        <v>2</v>
      </c>
      <c r="C69" s="6"/>
      <c r="D69" s="6"/>
      <c r="E69" s="31" t="s">
        <v>38</v>
      </c>
      <c r="F69" s="31"/>
      <c r="G69" s="31"/>
    </row>
    <row r="70" spans="1:9" ht="30" x14ac:dyDescent="0.25">
      <c r="C70" s="7">
        <f t="shared" ref="C70:I70" si="15">C4</f>
        <v>42339</v>
      </c>
      <c r="D70" s="8" t="str">
        <f t="shared" si="15"/>
        <v>2016/2015</v>
      </c>
      <c r="E70" s="7">
        <f t="shared" si="15"/>
        <v>42705</v>
      </c>
      <c r="F70" s="8" t="str">
        <f t="shared" si="15"/>
        <v>2017/2016</v>
      </c>
      <c r="G70" s="7">
        <f t="shared" si="15"/>
        <v>43070</v>
      </c>
      <c r="H70" s="8" t="str">
        <f t="shared" si="15"/>
        <v>2018/2017</v>
      </c>
      <c r="I70" s="8">
        <f t="shared" si="15"/>
        <v>43435</v>
      </c>
    </row>
    <row r="71" spans="1:9" x14ac:dyDescent="0.25">
      <c r="A71" s="10" t="s">
        <v>6</v>
      </c>
      <c r="B71" s="11">
        <v>51</v>
      </c>
      <c r="C71" s="12">
        <f>C74</f>
        <v>41863.11</v>
      </c>
      <c r="D71" s="13">
        <f t="shared" ref="D71:D118" si="16">E71/C71</f>
        <v>1.2661899701192769</v>
      </c>
      <c r="E71" s="12">
        <f>E74</f>
        <v>53006.65</v>
      </c>
      <c r="F71" s="13">
        <f>G71/E71</f>
        <v>2.4568828628106094</v>
      </c>
      <c r="G71" s="12">
        <f>G74+G75</f>
        <v>130231.13</v>
      </c>
      <c r="H71" s="13">
        <f>I71/G71</f>
        <v>0.76073861909974982</v>
      </c>
      <c r="I71" s="12">
        <f>I74+I75</f>
        <v>99071.85</v>
      </c>
    </row>
    <row r="72" spans="1:9" hidden="1" x14ac:dyDescent="0.25">
      <c r="A72" t="s">
        <v>39</v>
      </c>
      <c r="B72" s="14">
        <v>5171</v>
      </c>
      <c r="C72" s="21">
        <v>0</v>
      </c>
      <c r="D72" s="13" t="e">
        <f t="shared" si="16"/>
        <v>#DIV/0!</v>
      </c>
      <c r="E72" s="21">
        <v>0</v>
      </c>
      <c r="F72" s="13"/>
      <c r="G72" s="16">
        <f>'[1]februarie 2015'!C51</f>
        <v>0</v>
      </c>
      <c r="H72" s="15"/>
      <c r="I72" s="16">
        <f>'[1]februarie 2015'!E51</f>
        <v>0</v>
      </c>
    </row>
    <row r="73" spans="1:9" hidden="1" x14ac:dyDescent="0.25">
      <c r="A73" t="s">
        <v>8</v>
      </c>
      <c r="B73" s="14">
        <v>5102</v>
      </c>
      <c r="C73" s="21">
        <v>0</v>
      </c>
      <c r="D73" s="13" t="e">
        <f t="shared" si="16"/>
        <v>#DIV/0!</v>
      </c>
      <c r="E73" s="21">
        <v>0</v>
      </c>
      <c r="F73" s="13"/>
      <c r="G73" s="16">
        <f>'[1]februarie 2015'!C52</f>
        <v>0</v>
      </c>
      <c r="H73" s="15"/>
      <c r="I73" s="16">
        <f>'[1]februarie 2015'!E52</f>
        <v>0</v>
      </c>
    </row>
    <row r="74" spans="1:9" x14ac:dyDescent="0.25">
      <c r="A74" t="s">
        <v>40</v>
      </c>
      <c r="B74" s="14">
        <v>5171</v>
      </c>
      <c r="C74" s="22">
        <v>41863.11</v>
      </c>
      <c r="D74" s="23">
        <f t="shared" si="16"/>
        <v>1.2661899701192769</v>
      </c>
      <c r="E74" s="22">
        <v>53006.65</v>
      </c>
      <c r="F74" s="23">
        <f t="shared" ref="F74:F118" si="17">G74/E74</f>
        <v>2.4568828628106094</v>
      </c>
      <c r="G74" s="16">
        <v>130231.13</v>
      </c>
      <c r="H74" s="15">
        <f t="shared" ref="H74:H118" si="18">I74/G74</f>
        <v>0.76073861909974982</v>
      </c>
      <c r="I74" s="16">
        <v>99071.85</v>
      </c>
    </row>
    <row r="75" spans="1:9" hidden="1" x14ac:dyDescent="0.25">
      <c r="A75" t="s">
        <v>41</v>
      </c>
      <c r="B75" s="14">
        <v>5185</v>
      </c>
      <c r="C75" s="22"/>
      <c r="D75" s="23"/>
      <c r="E75" s="22"/>
      <c r="F75" s="23" t="e">
        <f t="shared" si="17"/>
        <v>#DIV/0!</v>
      </c>
      <c r="G75" s="16"/>
      <c r="H75" s="15" t="e">
        <f t="shared" si="18"/>
        <v>#DIV/0!</v>
      </c>
      <c r="I75" s="16"/>
    </row>
    <row r="76" spans="1:9" hidden="1" x14ac:dyDescent="0.25">
      <c r="A76" s="10" t="s">
        <v>11</v>
      </c>
      <c r="B76" s="11">
        <v>54</v>
      </c>
      <c r="C76" s="21">
        <f>C77</f>
        <v>0</v>
      </c>
      <c r="D76" s="13"/>
      <c r="E76" s="21">
        <f>E77</f>
        <v>0</v>
      </c>
      <c r="F76" s="13" t="e">
        <f t="shared" si="17"/>
        <v>#DIV/0!</v>
      </c>
      <c r="G76" s="12">
        <f>G77</f>
        <v>0</v>
      </c>
      <c r="H76" s="15" t="e">
        <f t="shared" si="18"/>
        <v>#DIV/0!</v>
      </c>
      <c r="I76" s="12">
        <f>I77</f>
        <v>0</v>
      </c>
    </row>
    <row r="77" spans="1:9" hidden="1" x14ac:dyDescent="0.25">
      <c r="A77" t="s">
        <v>40</v>
      </c>
      <c r="B77" s="14">
        <v>5401</v>
      </c>
      <c r="C77" s="22">
        <v>0</v>
      </c>
      <c r="D77" s="23"/>
      <c r="E77" s="22">
        <v>0</v>
      </c>
      <c r="F77" s="23" t="e">
        <f t="shared" si="17"/>
        <v>#DIV/0!</v>
      </c>
      <c r="G77" s="16">
        <v>0</v>
      </c>
      <c r="H77" s="15" t="e">
        <f t="shared" si="18"/>
        <v>#DIV/0!</v>
      </c>
      <c r="I77" s="16">
        <v>0</v>
      </c>
    </row>
    <row r="78" spans="1:9" hidden="1" x14ac:dyDescent="0.25">
      <c r="A78" t="s">
        <v>8</v>
      </c>
      <c r="B78" s="14">
        <v>5402</v>
      </c>
      <c r="C78" s="21">
        <v>0</v>
      </c>
      <c r="D78" s="13"/>
      <c r="E78" s="21">
        <v>0</v>
      </c>
      <c r="F78" s="13" t="e">
        <f t="shared" si="17"/>
        <v>#DIV/0!</v>
      </c>
      <c r="G78" s="16">
        <f>'[1]februarie 2015'!C56</f>
        <v>0</v>
      </c>
      <c r="H78" s="15" t="e">
        <f t="shared" si="18"/>
        <v>#DIV/0!</v>
      </c>
      <c r="I78" s="16">
        <f>'[1]februarie 2015'!E56</f>
        <v>0</v>
      </c>
    </row>
    <row r="79" spans="1:9" hidden="1" x14ac:dyDescent="0.25">
      <c r="A79" s="10" t="s">
        <v>13</v>
      </c>
      <c r="B79" s="11">
        <v>55</v>
      </c>
      <c r="C79" s="21">
        <v>0</v>
      </c>
      <c r="D79" s="13"/>
      <c r="E79" s="21">
        <v>0</v>
      </c>
      <c r="F79" s="13" t="e">
        <f t="shared" si="17"/>
        <v>#DIV/0!</v>
      </c>
      <c r="G79" s="16">
        <f>'[1]februarie 2015'!C57</f>
        <v>0</v>
      </c>
      <c r="H79" s="15" t="e">
        <f t="shared" si="18"/>
        <v>#DIV/0!</v>
      </c>
      <c r="I79" s="16">
        <f>'[1]februarie 2015'!E57</f>
        <v>0</v>
      </c>
    </row>
    <row r="80" spans="1:9" hidden="1" x14ac:dyDescent="0.25">
      <c r="A80" t="s">
        <v>14</v>
      </c>
      <c r="B80" s="14">
        <v>5503</v>
      </c>
      <c r="C80" s="21">
        <v>0</v>
      </c>
      <c r="D80" s="13"/>
      <c r="E80" s="21">
        <v>0</v>
      </c>
      <c r="F80" s="13" t="e">
        <f t="shared" si="17"/>
        <v>#DIV/0!</v>
      </c>
      <c r="G80" s="16">
        <f>'[1]februarie 2015'!C58</f>
        <v>0</v>
      </c>
      <c r="H80" s="15" t="e">
        <f t="shared" si="18"/>
        <v>#DIV/0!</v>
      </c>
      <c r="I80" s="16">
        <f>'[1]februarie 2015'!E58</f>
        <v>0</v>
      </c>
    </row>
    <row r="81" spans="1:9" x14ac:dyDescent="0.25">
      <c r="A81" s="10" t="s">
        <v>15</v>
      </c>
      <c r="B81" s="11">
        <v>61</v>
      </c>
      <c r="C81" s="21">
        <f>C84</f>
        <v>0</v>
      </c>
      <c r="D81" s="13"/>
      <c r="E81" s="21">
        <f>E84</f>
        <v>0</v>
      </c>
      <c r="F81" s="13"/>
      <c r="G81" s="12">
        <f>G84</f>
        <v>55983.55</v>
      </c>
      <c r="H81" s="15">
        <f t="shared" si="18"/>
        <v>0</v>
      </c>
      <c r="I81" s="12">
        <f>I84</f>
        <v>0</v>
      </c>
    </row>
    <row r="82" spans="1:9" hidden="1" x14ac:dyDescent="0.25">
      <c r="A82" t="s">
        <v>7</v>
      </c>
      <c r="B82" s="14">
        <v>6101</v>
      </c>
      <c r="C82" s="21">
        <v>0</v>
      </c>
      <c r="D82" s="13"/>
      <c r="E82" s="21">
        <v>0</v>
      </c>
      <c r="F82" s="13"/>
      <c r="G82" s="16">
        <f>'[1]februarie 2015'!C60</f>
        <v>0</v>
      </c>
      <c r="H82" s="15" t="e">
        <f t="shared" si="18"/>
        <v>#DIV/0!</v>
      </c>
      <c r="I82" s="16">
        <f>'[1]februarie 2015'!E60</f>
        <v>0</v>
      </c>
    </row>
    <row r="83" spans="1:9" hidden="1" x14ac:dyDescent="0.25">
      <c r="A83" t="s">
        <v>8</v>
      </c>
      <c r="B83" s="17">
        <v>6102</v>
      </c>
      <c r="C83" s="21">
        <v>0</v>
      </c>
      <c r="D83" s="13"/>
      <c r="E83" s="21">
        <v>0</v>
      </c>
      <c r="F83" s="13"/>
      <c r="G83" s="16">
        <f>'[1]februarie 2015'!C61</f>
        <v>0</v>
      </c>
      <c r="H83" s="15" t="e">
        <f t="shared" si="18"/>
        <v>#DIV/0!</v>
      </c>
      <c r="I83" s="16">
        <f>'[1]februarie 2015'!E61</f>
        <v>0</v>
      </c>
    </row>
    <row r="84" spans="1:9" x14ac:dyDescent="0.25">
      <c r="A84" t="s">
        <v>40</v>
      </c>
      <c r="B84" s="17"/>
      <c r="C84" s="22">
        <v>0</v>
      </c>
      <c r="D84" s="23"/>
      <c r="E84" s="22">
        <v>0</v>
      </c>
      <c r="F84" s="23"/>
      <c r="G84" s="16">
        <v>55983.55</v>
      </c>
      <c r="H84" s="15">
        <f t="shared" si="18"/>
        <v>0</v>
      </c>
      <c r="I84" s="16">
        <v>0</v>
      </c>
    </row>
    <row r="85" spans="1:9" x14ac:dyDescent="0.25">
      <c r="A85" s="10" t="s">
        <v>16</v>
      </c>
      <c r="B85" s="11">
        <v>65</v>
      </c>
      <c r="C85" s="21">
        <f>C86</f>
        <v>474630.53</v>
      </c>
      <c r="D85" s="13">
        <f t="shared" si="16"/>
        <v>0</v>
      </c>
      <c r="E85" s="21">
        <f>E86</f>
        <v>0</v>
      </c>
      <c r="F85" s="13"/>
      <c r="G85" s="12">
        <f>G86</f>
        <v>0</v>
      </c>
      <c r="H85" s="15"/>
      <c r="I85" s="12">
        <f>I86</f>
        <v>65368.43</v>
      </c>
    </row>
    <row r="86" spans="1:9" x14ac:dyDescent="0.25">
      <c r="A86" t="s">
        <v>40</v>
      </c>
      <c r="B86" s="17"/>
      <c r="C86" s="22">
        <v>474630.53</v>
      </c>
      <c r="D86" s="23">
        <f t="shared" si="16"/>
        <v>0</v>
      </c>
      <c r="E86" s="22">
        <v>0</v>
      </c>
      <c r="F86" s="23"/>
      <c r="G86" s="16">
        <v>0</v>
      </c>
      <c r="H86" s="15"/>
      <c r="I86" s="16">
        <v>65368.43</v>
      </c>
    </row>
    <row r="87" spans="1:9" x14ac:dyDescent="0.25">
      <c r="A87" s="10" t="s">
        <v>20</v>
      </c>
      <c r="B87" s="11">
        <v>66</v>
      </c>
      <c r="C87" s="21">
        <f t="shared" ref="C87" si="19">C88+C89</f>
        <v>2865762.11</v>
      </c>
      <c r="D87" s="13">
        <f t="shared" si="16"/>
        <v>0.74763317671193585</v>
      </c>
      <c r="E87" s="21">
        <f>E88+E89</f>
        <v>2142538.83</v>
      </c>
      <c r="F87" s="13">
        <f t="shared" si="17"/>
        <v>0.31108066778887739</v>
      </c>
      <c r="G87" s="12">
        <f>G89</f>
        <v>666502.41</v>
      </c>
      <c r="H87" s="15">
        <f t="shared" si="18"/>
        <v>1.7581760432044049</v>
      </c>
      <c r="I87" s="12">
        <f>I89</f>
        <v>1171828.57</v>
      </c>
    </row>
    <row r="88" spans="1:9" x14ac:dyDescent="0.25">
      <c r="A88" t="s">
        <v>19</v>
      </c>
      <c r="B88" s="17">
        <v>6651</v>
      </c>
      <c r="C88" s="22">
        <v>679000</v>
      </c>
      <c r="D88" s="13">
        <f t="shared" si="16"/>
        <v>6.9036229749631806E-2</v>
      </c>
      <c r="E88" s="22">
        <v>46875.6</v>
      </c>
      <c r="F88" s="13">
        <f t="shared" si="17"/>
        <v>0</v>
      </c>
      <c r="G88" s="12"/>
      <c r="H88" s="15"/>
      <c r="I88" s="12"/>
    </row>
    <row r="89" spans="1:9" x14ac:dyDescent="0.25">
      <c r="A89" t="s">
        <v>40</v>
      </c>
      <c r="B89" s="17">
        <v>6671</v>
      </c>
      <c r="C89" s="22">
        <v>2186762.11</v>
      </c>
      <c r="D89" s="13">
        <f t="shared" si="16"/>
        <v>0.95834074516683487</v>
      </c>
      <c r="E89" s="22">
        <v>2095663.23</v>
      </c>
      <c r="F89" s="13">
        <f t="shared" si="17"/>
        <v>0.31803889120104478</v>
      </c>
      <c r="G89" s="16">
        <v>666502.41</v>
      </c>
      <c r="H89" s="15">
        <f t="shared" si="18"/>
        <v>1.7581760432044049</v>
      </c>
      <c r="I89" s="16">
        <v>1171828.57</v>
      </c>
    </row>
    <row r="90" spans="1:9" x14ac:dyDescent="0.25">
      <c r="A90" s="10" t="s">
        <v>21</v>
      </c>
      <c r="B90" s="11">
        <v>67</v>
      </c>
      <c r="C90" s="21">
        <f>SUM(C91:C92)</f>
        <v>456493.2</v>
      </c>
      <c r="D90" s="13">
        <f t="shared" si="16"/>
        <v>0.99155400343312883</v>
      </c>
      <c r="E90" s="21">
        <f>SUM(E91:E92)</f>
        <v>452637.66</v>
      </c>
      <c r="F90" s="13">
        <f t="shared" si="17"/>
        <v>0.19480983972919974</v>
      </c>
      <c r="G90" s="12">
        <f>SUM(G91:G93)</f>
        <v>88178.27</v>
      </c>
      <c r="H90" s="15">
        <f t="shared" si="18"/>
        <v>3.2189809348720493</v>
      </c>
      <c r="I90" s="12">
        <f>SUM(I91:I93)</f>
        <v>283844.17</v>
      </c>
    </row>
    <row r="91" spans="1:9" x14ac:dyDescent="0.25">
      <c r="A91" t="s">
        <v>19</v>
      </c>
      <c r="B91" s="17">
        <v>6751</v>
      </c>
      <c r="C91" s="16">
        <v>35309.4</v>
      </c>
      <c r="D91" s="15">
        <f t="shared" si="16"/>
        <v>0</v>
      </c>
      <c r="E91" s="16">
        <v>0</v>
      </c>
      <c r="F91" s="15"/>
      <c r="G91" s="16">
        <v>0</v>
      </c>
      <c r="H91" s="15"/>
      <c r="I91" s="16">
        <v>0</v>
      </c>
    </row>
    <row r="92" spans="1:9" x14ac:dyDescent="0.25">
      <c r="A92" t="s">
        <v>40</v>
      </c>
      <c r="B92" s="17"/>
      <c r="C92" s="16">
        <v>421183.8</v>
      </c>
      <c r="D92" s="15">
        <f t="shared" si="16"/>
        <v>1.0746796529211238</v>
      </c>
      <c r="E92" s="16">
        <v>452637.66</v>
      </c>
      <c r="F92" s="15">
        <f t="shared" si="17"/>
        <v>0.19480983972919974</v>
      </c>
      <c r="G92" s="16">
        <v>88178.27</v>
      </c>
      <c r="H92" s="15">
        <f t="shared" si="18"/>
        <v>3.2189809348720493</v>
      </c>
      <c r="I92" s="16">
        <v>283844.17</v>
      </c>
    </row>
    <row r="93" spans="1:9" hidden="1" x14ac:dyDescent="0.25">
      <c r="A93" t="s">
        <v>26</v>
      </c>
      <c r="B93" s="17">
        <v>6759</v>
      </c>
      <c r="C93" s="22">
        <v>0</v>
      </c>
      <c r="D93" s="23"/>
      <c r="E93" s="22">
        <v>0</v>
      </c>
      <c r="F93" s="23" t="e">
        <f t="shared" si="17"/>
        <v>#DIV/0!</v>
      </c>
      <c r="G93" s="16">
        <f>'[1]februarie 2015'!C73</f>
        <v>0</v>
      </c>
      <c r="H93" s="15" t="e">
        <f t="shared" si="18"/>
        <v>#DIV/0!</v>
      </c>
      <c r="I93" s="16">
        <f>'[1]februarie 2015'!E73</f>
        <v>0</v>
      </c>
    </row>
    <row r="94" spans="1:9" x14ac:dyDescent="0.25">
      <c r="A94" s="10" t="s">
        <v>23</v>
      </c>
      <c r="B94" s="11">
        <v>68</v>
      </c>
      <c r="C94" s="21">
        <f t="shared" ref="C94" si="20">SUM(C95:C97)</f>
        <v>246419.74</v>
      </c>
      <c r="D94" s="13">
        <f t="shared" si="16"/>
        <v>0.78547603369762498</v>
      </c>
      <c r="E94" s="21">
        <f>SUM(E95:E97)</f>
        <v>193556.8</v>
      </c>
      <c r="F94" s="13">
        <f t="shared" si="17"/>
        <v>0</v>
      </c>
      <c r="G94" s="12">
        <f>G97</f>
        <v>0</v>
      </c>
      <c r="H94" s="15"/>
      <c r="I94" s="12">
        <f>I97</f>
        <v>0</v>
      </c>
    </row>
    <row r="95" spans="1:9" hidden="1" x14ac:dyDescent="0.25">
      <c r="A95" t="s">
        <v>19</v>
      </c>
      <c r="B95" s="17">
        <v>6802</v>
      </c>
      <c r="C95" s="21"/>
      <c r="D95" s="13"/>
      <c r="E95" s="21"/>
      <c r="F95" s="13" t="e">
        <f t="shared" si="17"/>
        <v>#DIV/0!</v>
      </c>
      <c r="G95" s="16">
        <f>'[1]februarie 2015'!C76</f>
        <v>0</v>
      </c>
      <c r="H95" s="15"/>
      <c r="I95" s="16">
        <f>'[1]februarie 2015'!E76</f>
        <v>0</v>
      </c>
    </row>
    <row r="96" spans="1:9" hidden="1" x14ac:dyDescent="0.25">
      <c r="A96" t="s">
        <v>25</v>
      </c>
      <c r="B96" s="17">
        <v>6857</v>
      </c>
      <c r="C96" s="21">
        <v>0</v>
      </c>
      <c r="D96" s="13"/>
      <c r="E96" s="21">
        <v>0</v>
      </c>
      <c r="F96" s="13" t="e">
        <f t="shared" si="17"/>
        <v>#DIV/0!</v>
      </c>
      <c r="G96" s="16">
        <f>'[1]februarie 2015'!C77</f>
        <v>0</v>
      </c>
      <c r="H96" s="15"/>
      <c r="I96" s="16">
        <f>'[1]februarie 2015'!E77</f>
        <v>0</v>
      </c>
    </row>
    <row r="97" spans="1:9" x14ac:dyDescent="0.25">
      <c r="A97" t="s">
        <v>40</v>
      </c>
      <c r="B97" s="17"/>
      <c r="C97" s="22">
        <v>246419.74</v>
      </c>
      <c r="D97" s="23">
        <f t="shared" si="16"/>
        <v>0.78547603369762498</v>
      </c>
      <c r="E97" s="22">
        <v>193556.8</v>
      </c>
      <c r="F97" s="23">
        <f t="shared" si="17"/>
        <v>0</v>
      </c>
      <c r="G97" s="16">
        <v>0</v>
      </c>
      <c r="H97" s="15"/>
      <c r="I97" s="16">
        <v>0</v>
      </c>
    </row>
    <row r="98" spans="1:9" x14ac:dyDescent="0.25">
      <c r="A98" s="10" t="s">
        <v>28</v>
      </c>
      <c r="B98" s="11">
        <v>70</v>
      </c>
      <c r="C98" s="12">
        <f>SUM(C99:C101)</f>
        <v>16308233.879999999</v>
      </c>
      <c r="D98" s="13">
        <f t="shared" si="16"/>
        <v>0.1442983990366957</v>
      </c>
      <c r="E98" s="12">
        <f>SUM(E99:E102)</f>
        <v>2353252.04</v>
      </c>
      <c r="F98" s="13">
        <f t="shared" si="17"/>
        <v>0.662630680222421</v>
      </c>
      <c r="G98" s="12">
        <f>SUM(G99:G102)</f>
        <v>1559337</v>
      </c>
      <c r="H98" s="13">
        <f t="shared" si="18"/>
        <v>2.087415132200416</v>
      </c>
      <c r="I98" s="12">
        <f>SUM(I99:I102)</f>
        <v>3254983.65</v>
      </c>
    </row>
    <row r="99" spans="1:9" hidden="1" x14ac:dyDescent="0.25">
      <c r="A99" s="26" t="s">
        <v>19</v>
      </c>
      <c r="B99" s="27"/>
      <c r="C99" s="16"/>
      <c r="D99" s="15"/>
      <c r="E99" s="16"/>
      <c r="F99" s="15" t="e">
        <f t="shared" si="17"/>
        <v>#DIV/0!</v>
      </c>
      <c r="G99" s="16"/>
      <c r="H99" s="15" t="e">
        <f t="shared" si="18"/>
        <v>#DIV/0!</v>
      </c>
      <c r="I99" s="16"/>
    </row>
    <row r="100" spans="1:9" hidden="1" x14ac:dyDescent="0.25">
      <c r="A100" t="s">
        <v>42</v>
      </c>
      <c r="B100" s="17">
        <v>7056</v>
      </c>
      <c r="C100" s="16">
        <v>13911753</v>
      </c>
      <c r="D100" s="15">
        <f t="shared" si="16"/>
        <v>0</v>
      </c>
      <c r="E100" s="16"/>
      <c r="F100" s="15" t="e">
        <f t="shared" si="17"/>
        <v>#DIV/0!</v>
      </c>
      <c r="G100" s="16"/>
      <c r="H100" s="15" t="e">
        <f t="shared" si="18"/>
        <v>#DIV/0!</v>
      </c>
      <c r="I100" s="16"/>
    </row>
    <row r="101" spans="1:9" x14ac:dyDescent="0.25">
      <c r="A101" t="s">
        <v>39</v>
      </c>
      <c r="B101" s="17">
        <v>7071</v>
      </c>
      <c r="C101" s="16">
        <v>2396480.88</v>
      </c>
      <c r="D101" s="15">
        <f t="shared" si="16"/>
        <v>0.564683011366233</v>
      </c>
      <c r="E101" s="16">
        <v>1353252.04</v>
      </c>
      <c r="F101" s="15">
        <f t="shared" si="17"/>
        <v>1.0750672875394298</v>
      </c>
      <c r="G101" s="16">
        <v>1454837</v>
      </c>
      <c r="H101" s="15">
        <f t="shared" si="18"/>
        <v>2.1136276091410928</v>
      </c>
      <c r="I101" s="16">
        <v>3074983.65</v>
      </c>
    </row>
    <row r="102" spans="1:9" x14ac:dyDescent="0.25">
      <c r="A102" t="s">
        <v>43</v>
      </c>
      <c r="B102" s="17">
        <v>7072</v>
      </c>
      <c r="C102" s="22"/>
      <c r="D102" s="23"/>
      <c r="E102" s="22">
        <v>1000000</v>
      </c>
      <c r="F102" s="23">
        <f t="shared" si="17"/>
        <v>0.1045</v>
      </c>
      <c r="G102" s="16">
        <v>104500</v>
      </c>
      <c r="H102" s="15">
        <f t="shared" si="18"/>
        <v>1.7224880382775121</v>
      </c>
      <c r="I102" s="16">
        <v>180000</v>
      </c>
    </row>
    <row r="103" spans="1:9" x14ac:dyDescent="0.25">
      <c r="A103" s="10" t="s">
        <v>32</v>
      </c>
      <c r="B103" s="11">
        <v>74</v>
      </c>
      <c r="C103" s="21">
        <f>C105</f>
        <v>330436.90999999997</v>
      </c>
      <c r="D103" s="13">
        <f t="shared" si="16"/>
        <v>0</v>
      </c>
      <c r="E103" s="21">
        <v>0</v>
      </c>
      <c r="F103" s="13"/>
      <c r="G103" s="16">
        <f>'[1]februarie 2015'!C83</f>
        <v>0</v>
      </c>
      <c r="H103" s="15"/>
      <c r="I103" s="12">
        <f>I105</f>
        <v>78509.5</v>
      </c>
    </row>
    <row r="104" spans="1:9" hidden="1" x14ac:dyDescent="0.25">
      <c r="A104" t="s">
        <v>29</v>
      </c>
      <c r="B104" s="17">
        <v>7402</v>
      </c>
      <c r="C104" s="22"/>
      <c r="D104" s="23"/>
      <c r="E104" s="22"/>
      <c r="F104" s="23"/>
      <c r="G104" s="16">
        <f>'[1]februarie 2015'!C84</f>
        <v>0</v>
      </c>
      <c r="H104" s="15"/>
      <c r="I104" s="16">
        <f>'[1]februarie 2015'!E84</f>
        <v>0</v>
      </c>
    </row>
    <row r="105" spans="1:9" x14ac:dyDescent="0.25">
      <c r="A105" t="s">
        <v>39</v>
      </c>
      <c r="B105" s="17"/>
      <c r="C105" s="22">
        <v>330436.90999999997</v>
      </c>
      <c r="D105" s="23">
        <f t="shared" si="16"/>
        <v>0</v>
      </c>
      <c r="E105" s="22"/>
      <c r="F105" s="23"/>
      <c r="G105" s="16">
        <f>'[1]februarie 2015'!C85</f>
        <v>0</v>
      </c>
      <c r="H105" s="15"/>
      <c r="I105" s="16">
        <v>78509.5</v>
      </c>
    </row>
    <row r="106" spans="1:9" x14ac:dyDescent="0.25">
      <c r="A106" s="10" t="s">
        <v>34</v>
      </c>
      <c r="B106" s="11">
        <v>84</v>
      </c>
      <c r="C106" s="12">
        <f t="shared" ref="C106" si="21">C109+C110</f>
        <v>3016942.37</v>
      </c>
      <c r="D106" s="13">
        <f t="shared" si="16"/>
        <v>0.73260847869626355</v>
      </c>
      <c r="E106" s="12">
        <f>E109+E110</f>
        <v>2210237.56</v>
      </c>
      <c r="F106" s="13">
        <f t="shared" si="17"/>
        <v>0.94499122076271291</v>
      </c>
      <c r="G106" s="12">
        <f>SUM(G107:G110)</f>
        <v>2088655.09</v>
      </c>
      <c r="H106" s="13">
        <f t="shared" si="18"/>
        <v>1.4338474142229007</v>
      </c>
      <c r="I106" s="12">
        <f>SUM(I107:I110)</f>
        <v>2994812.7</v>
      </c>
    </row>
    <row r="107" spans="1:9" x14ac:dyDescent="0.25">
      <c r="A107" t="s">
        <v>29</v>
      </c>
      <c r="B107" s="17">
        <v>8402</v>
      </c>
      <c r="C107" s="22">
        <v>0</v>
      </c>
      <c r="D107" s="23"/>
      <c r="E107" s="22">
        <v>0</v>
      </c>
      <c r="F107" s="23"/>
      <c r="G107" s="16">
        <f>'[1]februarie 2015'!C87</f>
        <v>0</v>
      </c>
      <c r="H107" s="15"/>
      <c r="I107" s="16">
        <f>'[1]februarie 2015'!E87</f>
        <v>0</v>
      </c>
    </row>
    <row r="108" spans="1:9" x14ac:dyDescent="0.25">
      <c r="A108" t="s">
        <v>44</v>
      </c>
      <c r="B108" s="17">
        <v>8404</v>
      </c>
      <c r="C108" s="22">
        <v>0</v>
      </c>
      <c r="D108" s="23"/>
      <c r="E108" s="22">
        <v>0</v>
      </c>
      <c r="F108" s="23"/>
      <c r="G108" s="16">
        <f>'[1]februarie 2015'!C88</f>
        <v>0</v>
      </c>
      <c r="H108" s="15"/>
      <c r="I108" s="16">
        <f>'[1]februarie 2015'!E88</f>
        <v>0</v>
      </c>
    </row>
    <row r="109" spans="1:9" x14ac:dyDescent="0.25">
      <c r="A109" t="s">
        <v>39</v>
      </c>
      <c r="B109" s="17">
        <v>8471</v>
      </c>
      <c r="C109" s="16">
        <v>1616942.37</v>
      </c>
      <c r="D109" s="15">
        <f t="shared" si="16"/>
        <v>0.37740217049294095</v>
      </c>
      <c r="E109" s="16">
        <v>610237.56000000006</v>
      </c>
      <c r="F109" s="15">
        <f t="shared" si="17"/>
        <v>0.30915024306271804</v>
      </c>
      <c r="G109" s="16">
        <v>188655.09</v>
      </c>
      <c r="H109" s="15">
        <f t="shared" si="18"/>
        <v>10.308827076968875</v>
      </c>
      <c r="I109" s="16">
        <v>1944812.7</v>
      </c>
    </row>
    <row r="110" spans="1:9" x14ac:dyDescent="0.25">
      <c r="A110" t="s">
        <v>45</v>
      </c>
      <c r="B110" s="17">
        <v>8472</v>
      </c>
      <c r="C110" s="22">
        <v>1400000</v>
      </c>
      <c r="D110" s="23">
        <f t="shared" si="16"/>
        <v>1.1428571428571428</v>
      </c>
      <c r="E110" s="22">
        <v>1600000</v>
      </c>
      <c r="F110" s="23">
        <f t="shared" si="17"/>
        <v>1.1875</v>
      </c>
      <c r="G110" s="16">
        <v>1900000</v>
      </c>
      <c r="H110" s="15">
        <f t="shared" si="18"/>
        <v>0.55263157894736847</v>
      </c>
      <c r="I110" s="16">
        <v>1050000</v>
      </c>
    </row>
    <row r="111" spans="1:9" x14ac:dyDescent="0.25">
      <c r="A111" s="10" t="s">
        <v>35</v>
      </c>
      <c r="B111" s="11">
        <v>87</v>
      </c>
      <c r="C111" s="21">
        <f>SUM(C112:C115)</f>
        <v>11086308.73</v>
      </c>
      <c r="D111" s="13">
        <f t="shared" si="16"/>
        <v>0.27613282874903305</v>
      </c>
      <c r="E111" s="21">
        <f>SUM(E113:E115)</f>
        <v>3061293.79</v>
      </c>
      <c r="F111" s="13">
        <f t="shared" si="17"/>
        <v>0</v>
      </c>
      <c r="G111" s="16">
        <v>0</v>
      </c>
      <c r="H111" s="15"/>
      <c r="I111" s="12">
        <f>SUM(I112:I115)</f>
        <v>103673.99</v>
      </c>
    </row>
    <row r="112" spans="1:9" x14ac:dyDescent="0.25">
      <c r="A112" s="28"/>
      <c r="B112" s="17"/>
      <c r="C112" s="22">
        <v>5000</v>
      </c>
      <c r="D112" s="13">
        <f t="shared" si="16"/>
        <v>0</v>
      </c>
      <c r="E112" s="21"/>
      <c r="F112" s="13"/>
      <c r="G112" s="16"/>
      <c r="H112" s="15"/>
      <c r="I112" s="16"/>
    </row>
    <row r="113" spans="1:9" x14ac:dyDescent="0.25">
      <c r="A113" t="s">
        <v>42</v>
      </c>
      <c r="B113" s="17">
        <v>8756</v>
      </c>
      <c r="C113" s="22">
        <v>10432383.48</v>
      </c>
      <c r="D113" s="23">
        <f t="shared" si="16"/>
        <v>8.1661702872908568E-2</v>
      </c>
      <c r="E113" s="22">
        <v>851926.2</v>
      </c>
      <c r="F113" s="23">
        <f t="shared" si="17"/>
        <v>0</v>
      </c>
      <c r="G113" s="16">
        <f>'[1]februarie 2015'!C92</f>
        <v>0</v>
      </c>
      <c r="H113" s="15"/>
      <c r="I113" s="16">
        <f>'[1]februarie 2015'!E92</f>
        <v>0</v>
      </c>
    </row>
    <row r="114" spans="1:9" x14ac:dyDescent="0.25">
      <c r="A114" t="s">
        <v>39</v>
      </c>
      <c r="B114" s="17">
        <v>8771</v>
      </c>
      <c r="C114" s="22">
        <v>648925.25</v>
      </c>
      <c r="D114" s="23">
        <f t="shared" si="16"/>
        <v>4.2453934409240508E-2</v>
      </c>
      <c r="E114" s="22">
        <v>27549.43</v>
      </c>
      <c r="F114" s="23">
        <f t="shared" si="17"/>
        <v>0</v>
      </c>
      <c r="G114" s="16"/>
      <c r="H114" s="15"/>
      <c r="I114" s="16">
        <v>103673.99</v>
      </c>
    </row>
    <row r="115" spans="1:9" x14ac:dyDescent="0.25">
      <c r="A115" t="s">
        <v>46</v>
      </c>
      <c r="B115" s="17">
        <v>8781</v>
      </c>
      <c r="C115" s="22"/>
      <c r="D115" s="23"/>
      <c r="E115" s="22">
        <v>2181818.16</v>
      </c>
      <c r="F115" s="23">
        <f t="shared" si="17"/>
        <v>0</v>
      </c>
      <c r="G115" s="16"/>
      <c r="H115" s="15"/>
      <c r="I115" s="16"/>
    </row>
    <row r="116" spans="1:9" x14ac:dyDescent="0.25">
      <c r="A116" s="10" t="s">
        <v>47</v>
      </c>
      <c r="B116" s="24"/>
      <c r="C116" s="12">
        <f>C71+C76+C81+C85+C87+C90+C94+C98+C103+C106+C79+C111</f>
        <v>34827090.579999998</v>
      </c>
      <c r="D116" s="13">
        <f t="shared" si="16"/>
        <v>0.3005282139763511</v>
      </c>
      <c r="E116" s="12">
        <f>E71+E76+E81+E85+E87+E90+E94+E98+E103+E106+E79+E111</f>
        <v>10466523.330000002</v>
      </c>
      <c r="F116" s="13">
        <f t="shared" si="17"/>
        <v>0.43843474144341293</v>
      </c>
      <c r="G116" s="12">
        <f>G71+G76+G81+G85+G87+G90+G94+G98+G103+G106</f>
        <v>4588887.45</v>
      </c>
      <c r="H116" s="13">
        <f t="shared" si="18"/>
        <v>1.7546939095226666</v>
      </c>
      <c r="I116" s="12">
        <f>I71+I76+I81+I85+I87+I90+I94+I98+I103+I106+I111</f>
        <v>8052092.8600000003</v>
      </c>
    </row>
    <row r="117" spans="1:9" x14ac:dyDescent="0.25">
      <c r="D117" s="15"/>
      <c r="F117" s="15"/>
      <c r="G117" s="16"/>
      <c r="H117" s="15"/>
      <c r="I117" s="16"/>
    </row>
    <row r="118" spans="1:9" x14ac:dyDescent="0.25">
      <c r="A118" s="10" t="s">
        <v>48</v>
      </c>
      <c r="B118" s="10"/>
      <c r="C118" s="29">
        <f>C66+C116</f>
        <v>60551139.82</v>
      </c>
      <c r="D118" s="13">
        <f t="shared" si="16"/>
        <v>0.57847371732597053</v>
      </c>
      <c r="E118" s="29">
        <f>E66+E116</f>
        <v>35027242.939999998</v>
      </c>
      <c r="F118" s="13">
        <f t="shared" si="17"/>
        <v>0.9009248990580131</v>
      </c>
      <c r="G118" s="29">
        <f>G66+G116</f>
        <v>31556915.309999999</v>
      </c>
      <c r="H118" s="13">
        <f t="shared" si="18"/>
        <v>0.93627061358045016</v>
      </c>
      <c r="I118" s="29">
        <f>I66+I116+37</f>
        <v>29545812.460000001</v>
      </c>
    </row>
    <row r="119" spans="1:9" x14ac:dyDescent="0.25">
      <c r="C119" s="2">
        <v>0</v>
      </c>
      <c r="E119" s="2">
        <v>0</v>
      </c>
    </row>
  </sheetData>
  <mergeCells count="2">
    <mergeCell ref="E3:G3"/>
    <mergeCell ref="E69:G69"/>
  </mergeCells>
  <pageMargins left="0.7" right="0.7" top="0.75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ANALIZA AUG 2016 VS AUG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2019-04-11T06:37:04Z</dcterms:created>
  <dcterms:modified xsi:type="dcterms:W3CDTF">2019-04-11T06:38:27Z</dcterms:modified>
</cp:coreProperties>
</file>